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962" firstSheet="9" activeTab="22"/>
  </bookViews>
  <sheets>
    <sheet name="0-LL" sheetId="1" r:id="rId1"/>
    <sheet name="0-LL-wyniki" sheetId="2" r:id="rId2"/>
    <sheet name="8-LL" sheetId="3" r:id="rId3"/>
    <sheet name="8-LL - wyniki" sheetId="4" r:id="rId4"/>
    <sheet name="9-LL " sheetId="5" r:id="rId5"/>
    <sheet name="Klasa L styl" sheetId="6" state="hidden" r:id="rId6"/>
    <sheet name="Arkusz1" sheetId="7" state="hidden" r:id="rId7"/>
    <sheet name="Klasa L styl -wyniki" sheetId="8" state="hidden" r:id="rId8"/>
    <sheet name="9-LL - wyniki" sheetId="9" r:id="rId9"/>
    <sheet name="10-L sA" sheetId="10" r:id="rId10"/>
    <sheet name="10-L sA - wyniki" sheetId="11" r:id="rId11"/>
    <sheet name="10-L sB" sheetId="12" r:id="rId12"/>
    <sheet name="10-L sB - wyniki" sheetId="13" r:id="rId13"/>
    <sheet name="11-P" sheetId="14" r:id="rId14"/>
    <sheet name="11-P -wyniki" sheetId="15" r:id="rId15"/>
    <sheet name="12-P1" sheetId="16" r:id="rId16"/>
    <sheet name="12-P1 -wyniki" sheetId="17" r:id="rId17"/>
    <sheet name="13-NzJ" sheetId="18" r:id="rId18"/>
    <sheet name="13-NzJ -wyniki" sheetId="19" r:id="rId19"/>
    <sheet name="14-N1" sheetId="20" r:id="rId20"/>
    <sheet name="14-N1-wyniki" sheetId="21" r:id="rId21"/>
    <sheet name="15-C" sheetId="22" r:id="rId22"/>
    <sheet name="15-C - wyniki" sheetId="23" r:id="rId23"/>
    <sheet name="Zestawienie koni" sheetId="24" r:id="rId24"/>
  </sheets>
  <definedNames/>
  <calcPr fullCalcOnLoad="1"/>
</workbook>
</file>

<file path=xl/sharedStrings.xml><?xml version="1.0" encoding="utf-8"?>
<sst xmlns="http://schemas.openxmlformats.org/spreadsheetml/2006/main" count="1054" uniqueCount="229">
  <si>
    <t>Imię konia</t>
  </si>
  <si>
    <t>Lp.</t>
  </si>
  <si>
    <t>Koń</t>
  </si>
  <si>
    <t>Nazwisko i imę</t>
  </si>
  <si>
    <t>Klub jeździecki</t>
  </si>
  <si>
    <t>Nr przejazdu</t>
  </si>
  <si>
    <t>pkty karne</t>
  </si>
  <si>
    <t>czas</t>
  </si>
  <si>
    <t>WERSJA:</t>
  </si>
  <si>
    <t>Dystans:</t>
  </si>
  <si>
    <t>Norma:</t>
  </si>
  <si>
    <t>Sędzia główny zawodów:</t>
  </si>
  <si>
    <t>OPOLE 26.11.2005r.</t>
  </si>
  <si>
    <t>Halowe Regionalne Zawody w Skokach przez Przeszkody. I Kwalifikacja Halowego Pucharu Opolszczyzny (HPO)</t>
  </si>
  <si>
    <t>Wyniki konkursu nr 3a klasy "L" licencyjny na styl</t>
  </si>
  <si>
    <t>Zawodnik</t>
  </si>
  <si>
    <t>Klub</t>
  </si>
  <si>
    <t>Wersja:</t>
  </si>
  <si>
    <t>Sędzia główny:</t>
  </si>
  <si>
    <t>Czas</t>
  </si>
  <si>
    <t xml:space="preserve">Halowe Zawody Regionalne w skokach przez przeszkody </t>
  </si>
  <si>
    <t>Danuta Struk</t>
  </si>
  <si>
    <t>8 przeszkód</t>
  </si>
  <si>
    <t>`</t>
  </si>
  <si>
    <t xml:space="preserve">Wyniki konkursu nr 8 kl. LL - (do 80 cm) dokładności bez rozgrywki  </t>
  </si>
  <si>
    <t xml:space="preserve">Lista startowa konkursu nr 8 kl. LL - (do 80 cm) dokładności bez rozgrywki  </t>
  </si>
  <si>
    <t xml:space="preserve">Lista startowa konkursu nr 9 kl. LL - dla kuców i małych koni  - dwufazowy - otwarty   </t>
  </si>
  <si>
    <t>na zasadach art.274.5.3. IV Kwalifikacja HPO</t>
  </si>
  <si>
    <t xml:space="preserve">Wyniki konkursu nr 9 kl. LL - dla kuców i małych koni  - dwufazowy - otwarty   </t>
  </si>
  <si>
    <t>Faza I</t>
  </si>
  <si>
    <t>Faza II</t>
  </si>
  <si>
    <t>pkty karne I</t>
  </si>
  <si>
    <t>Royal</t>
  </si>
  <si>
    <t>Karolina Godoś</t>
  </si>
  <si>
    <t>Ventus</t>
  </si>
  <si>
    <t>pkty karne II</t>
  </si>
  <si>
    <t>Dolar</t>
  </si>
  <si>
    <t>Monika Grad</t>
  </si>
  <si>
    <t>LKJ OSTROGA OPOLE</t>
  </si>
  <si>
    <t>Czarodziej</t>
  </si>
  <si>
    <t>na zasadach art.238.2.1. IV Kwalifikacja HPO</t>
  </si>
  <si>
    <t>BIERKOWICE 25 STYCZNIA 2009 r.</t>
  </si>
  <si>
    <t>Awers</t>
  </si>
  <si>
    <t>Łukasz Wylęga</t>
  </si>
  <si>
    <t>Gandi</t>
  </si>
  <si>
    <t>Marta Stanisławek</t>
  </si>
  <si>
    <t>CZARA OGNIA</t>
  </si>
  <si>
    <t>Lista startowa konkursu nr 11 kl. P</t>
  </si>
  <si>
    <t>Lista startowa konkursu nr 12 kl. P-1 - dwufazowy</t>
  </si>
  <si>
    <t>Korys Fantasta</t>
  </si>
  <si>
    <t>Mrózek Justyna</t>
  </si>
  <si>
    <t xml:space="preserve">na zasadach art.269.1.2.5 </t>
  </si>
  <si>
    <t>Lista startowa konkursu nr 13 kl. N o wzrastającym stopniu trudności z Jockerem</t>
  </si>
  <si>
    <t>Lista startowa konkursu nr 14 kl. N-1 - zwykły</t>
  </si>
  <si>
    <t>na zasadach art. 238.2.1</t>
  </si>
  <si>
    <t>Lista startowa konkursu nr 15 kl. C - zwykły</t>
  </si>
  <si>
    <t>Wyniki konkursu nr 15 kl. C - zwykły</t>
  </si>
  <si>
    <t>Wyniki konkursu nr 14 kl. N-1 - zwykły</t>
  </si>
  <si>
    <t>Wyniki konkursu nr 12 kl. P-1 - dwufazowy</t>
  </si>
  <si>
    <t>Lorgo</t>
  </si>
  <si>
    <t>Stabiszewski Mateusz</t>
  </si>
  <si>
    <t>GRADACJA</t>
  </si>
  <si>
    <t>Michał Cwajda</t>
  </si>
  <si>
    <t>SOMALIA</t>
  </si>
  <si>
    <t>SATYRA</t>
  </si>
  <si>
    <t>GARWOLIN</t>
  </si>
  <si>
    <t>William</t>
  </si>
  <si>
    <t>Marta Kras</t>
  </si>
  <si>
    <t>Divers</t>
  </si>
  <si>
    <t>Barbara Maj</t>
  </si>
  <si>
    <t>KORYS PRZYGORZELE</t>
  </si>
  <si>
    <t>LKJ MOSZNA</t>
  </si>
  <si>
    <t>KJ OKOŁY</t>
  </si>
  <si>
    <t xml:space="preserve">Lista startowa konkursu nr 0 kl. LL - (do 80 cm) dokładności bez rozgrywki  </t>
  </si>
  <si>
    <t>Falstart</t>
  </si>
  <si>
    <t>Janusz Kowalski</t>
  </si>
  <si>
    <t>KJ TURBUD BRZEG</t>
  </si>
  <si>
    <t>Agisan</t>
  </si>
  <si>
    <t>Natalia Szynkler</t>
  </si>
  <si>
    <t>STAJNIA ZDYBOWISKO</t>
  </si>
  <si>
    <t>Justyna Kliszewska</t>
  </si>
  <si>
    <t>Dzidek</t>
  </si>
  <si>
    <t>Dominika Misa</t>
  </si>
  <si>
    <t>Medyna</t>
  </si>
  <si>
    <t xml:space="preserve">Wyniki konkursu nr 0 kl. LL - (do 80 cm) dokładności bez rozgrywki  </t>
  </si>
  <si>
    <t>Miejsce</t>
  </si>
  <si>
    <t>Tempo:</t>
  </si>
  <si>
    <t>Tamira</t>
  </si>
  <si>
    <t>Segura</t>
  </si>
  <si>
    <t>Martyna Kisielewska</t>
  </si>
  <si>
    <t>Werbel</t>
  </si>
  <si>
    <t>Lucyna Bednarek</t>
  </si>
  <si>
    <t>Panama</t>
  </si>
  <si>
    <t>Anna Miśkiewicz</t>
  </si>
  <si>
    <t>KJ VOLTA MIŁOCICE</t>
  </si>
  <si>
    <t>Kenia</t>
  </si>
  <si>
    <t>Marlena</t>
  </si>
  <si>
    <t>Romantica</t>
  </si>
  <si>
    <t>Małgorzata Jagieluk</t>
  </si>
  <si>
    <t>Nil</t>
  </si>
  <si>
    <t>Agnieszka Besz</t>
  </si>
  <si>
    <t>Nicky</t>
  </si>
  <si>
    <t>Joanna Marciniak</t>
  </si>
  <si>
    <t>KJ "JUMPING TEAM" BRYNICA</t>
  </si>
  <si>
    <t>Bagatela</t>
  </si>
  <si>
    <t>Małgorzata Besz Janicka</t>
  </si>
  <si>
    <t>Porto Allegre</t>
  </si>
  <si>
    <t>Anna Marciniak</t>
  </si>
  <si>
    <t>Khamaro</t>
  </si>
  <si>
    <t>Juka</t>
  </si>
  <si>
    <t>Patrycja Klakla</t>
  </si>
  <si>
    <t>LKJ OLIMP PRUDNIK</t>
  </si>
  <si>
    <t>Carlos</t>
  </si>
  <si>
    <t>Mateusz Mrugała</t>
  </si>
  <si>
    <t>na zasadach art.238.1.1.  - OTWARTY</t>
  </si>
  <si>
    <t xml:space="preserve">na zasadach art.238.2.1.- art.. 274.5.3  </t>
  </si>
  <si>
    <t>Necordia</t>
  </si>
  <si>
    <t>Newerra</t>
  </si>
  <si>
    <t>Iga Szpak</t>
  </si>
  <si>
    <t>Ilemia</t>
  </si>
  <si>
    <t>Wiwat</t>
  </si>
  <si>
    <t>Cwałka</t>
  </si>
  <si>
    <t>Anna Zalewska</t>
  </si>
  <si>
    <t>Martyna Szczurek</t>
  </si>
  <si>
    <t>Moda</t>
  </si>
  <si>
    <t>Funny Girl</t>
  </si>
  <si>
    <t>Natalia Cavour (97)</t>
  </si>
  <si>
    <t>Pokusa</t>
  </si>
  <si>
    <t>Texas</t>
  </si>
  <si>
    <t>Paulina Łysiak</t>
  </si>
  <si>
    <t>Sulima</t>
  </si>
  <si>
    <t>Julia Cichecka (95)</t>
  </si>
  <si>
    <t>Medellin</t>
  </si>
  <si>
    <t>Ewelina Matuszczyk</t>
  </si>
  <si>
    <t>Krzysztof Kowolik</t>
  </si>
  <si>
    <t>Temida</t>
  </si>
  <si>
    <t>Rolex</t>
  </si>
  <si>
    <t>Agnieszka Cecuga</t>
  </si>
  <si>
    <t>Haszysz</t>
  </si>
  <si>
    <t>Tomasz Klein</t>
  </si>
  <si>
    <t>NIEZRZESZONY</t>
  </si>
  <si>
    <t>Polydors SRB</t>
  </si>
  <si>
    <t>Basko B</t>
  </si>
  <si>
    <t>Emmily</t>
  </si>
  <si>
    <t>Anna Polednia</t>
  </si>
  <si>
    <t>Szaron</t>
  </si>
  <si>
    <t>Morfeusz</t>
  </si>
  <si>
    <t>Locuardor</t>
  </si>
  <si>
    <t>Bartosz Grosz</t>
  </si>
  <si>
    <t>Sawa</t>
  </si>
  <si>
    <t>norma</t>
  </si>
  <si>
    <t>przekroczenie czasu</t>
  </si>
  <si>
    <t>punkty karne</t>
  </si>
  <si>
    <t>Dominika Marciniak (W)</t>
  </si>
  <si>
    <t>Krzysztof Kowolik (W)</t>
  </si>
  <si>
    <t>Anna Polednia (W)</t>
  </si>
  <si>
    <t>Lista startowa konkursu nr 10 kl. L seria A - zwykły</t>
  </si>
  <si>
    <t>Wyniki konkursu nr 10 kl. L seria A - zwykły</t>
  </si>
  <si>
    <t>Lista startowa konkursu nr 10 kl. L seria B - dokładności bez rozgrywki</t>
  </si>
  <si>
    <t>Wyniki konkursu nr 10 kl. L seria B - dokładności bez rozgrywki</t>
  </si>
  <si>
    <t>Skład komisji orzekającej: Małgorzata Żółtańska, Barbara Grzegorczyk, Anna Młyńczyk</t>
  </si>
  <si>
    <t xml:space="preserve"> 60 s</t>
  </si>
  <si>
    <t xml:space="preserve"> 300 m/min</t>
  </si>
  <si>
    <t xml:space="preserve"> 300 m</t>
  </si>
  <si>
    <t>eliminacja</t>
  </si>
  <si>
    <t>1/8</t>
  </si>
  <si>
    <t>1/11</t>
  </si>
  <si>
    <t>9</t>
  </si>
  <si>
    <t>10</t>
  </si>
  <si>
    <t>11</t>
  </si>
  <si>
    <t>12</t>
  </si>
  <si>
    <t>13</t>
  </si>
  <si>
    <t>Eger</t>
  </si>
  <si>
    <t>Julia Majer</t>
  </si>
  <si>
    <t>KJ BOROWA</t>
  </si>
  <si>
    <t>Skład komisji orzekającej: Anna Młyńczyk, Barbara Grzegorczyk, Anna Przydatek</t>
  </si>
  <si>
    <t>14</t>
  </si>
  <si>
    <t>Skład komisji orzekającej: Barbara Grzegorczyk, Danuta Strug,  Anna Młyńczyk, Anna Przydatek</t>
  </si>
  <si>
    <t>I faza</t>
  </si>
  <si>
    <t>II faza</t>
  </si>
  <si>
    <t>325 m/min</t>
  </si>
  <si>
    <t>300 m</t>
  </si>
  <si>
    <t>240 m</t>
  </si>
  <si>
    <t>45 s</t>
  </si>
  <si>
    <t>56 s</t>
  </si>
  <si>
    <t>Ilość skoków:</t>
  </si>
  <si>
    <t>Ilość przeszkód:</t>
  </si>
  <si>
    <t>Joanna Marciniak HPO</t>
  </si>
  <si>
    <t>Karolina Godoś HPO</t>
  </si>
  <si>
    <t>Anna Polednia HPO</t>
  </si>
  <si>
    <t>Natalia Cavour (97) HPO</t>
  </si>
  <si>
    <t>Julia Cichecka (95) HPO</t>
  </si>
  <si>
    <t xml:space="preserve">Karolina Godoś </t>
  </si>
  <si>
    <t>Katarzyna Szylwańska</t>
  </si>
  <si>
    <t>Luis 19</t>
  </si>
  <si>
    <t>67 s</t>
  </si>
  <si>
    <t>360 m</t>
  </si>
  <si>
    <t>Skład komisji orzekającej: Danuta Strug, Barbara Grzegorczyk, Anna Młyńczyk</t>
  </si>
  <si>
    <t>Dominika Marciniak (W) HPO</t>
  </si>
  <si>
    <t>Krzysztof Kowolik (W) HPO</t>
  </si>
  <si>
    <t>Julia Majer HPO</t>
  </si>
  <si>
    <t>Marta Kras HPO</t>
  </si>
  <si>
    <t>Monika Grad HPO</t>
  </si>
  <si>
    <t>Skład komisji orzekającej: Małgorzata Żółtańska, Anna Młyńczyk, Danuta Struk</t>
  </si>
  <si>
    <t>1/3</t>
  </si>
  <si>
    <t>Skład komisji orzekającej: Barbara Grzegorczyk, Anna Przydatek, Małgorzata Żółtańska</t>
  </si>
  <si>
    <t>Wyniki konkursu nr 11 kl. P - zwykły</t>
  </si>
  <si>
    <t xml:space="preserve">Skład komisji orzekającej: Anna Młyńczyk, Barbara Grzegorczyk, Danuta Struk, Małgorzata Żółtańska </t>
  </si>
  <si>
    <t>Anna Zalewska HPO</t>
  </si>
  <si>
    <t>Bartosz Grosz HPO</t>
  </si>
  <si>
    <t>Martyna Kisielewska HPO</t>
  </si>
  <si>
    <t>Mateusz Mrugała HPO</t>
  </si>
  <si>
    <t>Lucyna Bednarek HPO</t>
  </si>
  <si>
    <t>Małgorzata Jagieluk HPO</t>
  </si>
  <si>
    <t>Agnieszka Besz HPO</t>
  </si>
  <si>
    <t>Anna Marciniak HPO</t>
  </si>
  <si>
    <t>Iga Szpak HPO</t>
  </si>
  <si>
    <t>Paulina Łysiak HPO</t>
  </si>
  <si>
    <t>Tomasz Klein HPO</t>
  </si>
  <si>
    <t>Katarzyna Szylwańska HPO</t>
  </si>
  <si>
    <t>Skład komisji orzekającej: Danuta Struk, Małgorzata Żółtańska, Anna Młyńczyk</t>
  </si>
  <si>
    <t xml:space="preserve">Skład komisji orzekającej: Danuta Struk, Anna Przydatek, Barbara Grzegorczyk </t>
  </si>
  <si>
    <t>37 s</t>
  </si>
  <si>
    <t>200 m</t>
  </si>
  <si>
    <t>Wyniki konkursu nr 13 kl. N - zwykły</t>
  </si>
  <si>
    <t>74 s</t>
  </si>
  <si>
    <t>400 m</t>
  </si>
  <si>
    <t>Punkty karne</t>
  </si>
  <si>
    <t>karne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</si>
</sst>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4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 quotePrefix="1">
      <alignment horizontal="right" wrapText="1"/>
    </xf>
    <xf numFmtId="0" fontId="3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22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3" fillId="33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7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54" fillId="0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22" fontId="0" fillId="0" borderId="0" xfId="0" applyNumberFormat="1" applyBorder="1" applyAlignment="1">
      <alignment/>
    </xf>
    <xf numFmtId="22" fontId="0" fillId="0" borderId="0" xfId="0" applyNumberForma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shrinkToFit="1"/>
    </xf>
    <xf numFmtId="0" fontId="0" fillId="0" borderId="16" xfId="0" applyBorder="1" applyAlignment="1">
      <alignment/>
    </xf>
    <xf numFmtId="0" fontId="5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22" fontId="0" fillId="0" borderId="10" xfId="0" applyNumberFormat="1" applyBorder="1" applyAlignment="1">
      <alignment/>
    </xf>
    <xf numFmtId="0" fontId="5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2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" fontId="0" fillId="0" borderId="10" xfId="0" applyNumberFormat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35" borderId="20" xfId="0" applyFont="1" applyFill="1" applyBorder="1" applyAlignment="1">
      <alignment horizontal="center"/>
    </xf>
    <xf numFmtId="2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22" fontId="0" fillId="0" borderId="0" xfId="0" applyNumberForma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2" fontId="0" fillId="0" borderId="10" xfId="0" applyNumberForma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7" sqref="C7:E20"/>
    </sheetView>
  </sheetViews>
  <sheetFormatPr defaultColWidth="9.00390625" defaultRowHeight="12.75"/>
  <cols>
    <col min="2" max="2" width="3.625" style="0" bestFit="1" customWidth="1"/>
    <col min="3" max="3" width="9.875" style="0" customWidth="1"/>
    <col min="4" max="4" width="19.00390625" style="0" customWidth="1"/>
    <col min="5" max="5" width="23.00390625" style="0" customWidth="1"/>
    <col min="6" max="6" width="17.00390625" style="0" customWidth="1"/>
  </cols>
  <sheetData>
    <row r="1" spans="1:6" ht="12.75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42.75" customHeight="1">
      <c r="A3" s="153" t="s">
        <v>73</v>
      </c>
      <c r="B3" s="153"/>
      <c r="C3" s="153"/>
      <c r="D3" s="153"/>
      <c r="E3" s="153"/>
      <c r="F3" s="153"/>
    </row>
    <row r="4" spans="1:6" ht="15.75">
      <c r="A4" s="154" t="s">
        <v>114</v>
      </c>
      <c r="B4" s="154"/>
      <c r="C4" s="154"/>
      <c r="D4" s="154"/>
      <c r="E4" s="154"/>
      <c r="F4" s="154"/>
    </row>
    <row r="5" spans="1:6" ht="15.75">
      <c r="A5" s="39"/>
      <c r="B5" s="39"/>
      <c r="C5" s="39"/>
      <c r="D5" s="39"/>
      <c r="E5" s="39"/>
      <c r="F5" s="39"/>
    </row>
    <row r="6" spans="1:6" ht="12.75">
      <c r="A6" s="2"/>
      <c r="B6" s="9" t="s">
        <v>1</v>
      </c>
      <c r="C6" s="9" t="s">
        <v>2</v>
      </c>
      <c r="D6" s="9" t="s">
        <v>15</v>
      </c>
      <c r="E6" s="9" t="s">
        <v>16</v>
      </c>
      <c r="F6" s="2"/>
    </row>
    <row r="7" spans="1:6" ht="12.75">
      <c r="A7" s="10"/>
      <c r="B7" s="34">
        <v>1</v>
      </c>
      <c r="C7" s="78" t="s">
        <v>83</v>
      </c>
      <c r="D7" s="77" t="s">
        <v>75</v>
      </c>
      <c r="E7" s="77" t="s">
        <v>79</v>
      </c>
      <c r="F7" s="2"/>
    </row>
    <row r="8" spans="1:6" ht="12.75">
      <c r="A8" s="10"/>
      <c r="B8" s="34">
        <v>2</v>
      </c>
      <c r="C8" s="77" t="s">
        <v>77</v>
      </c>
      <c r="D8" s="77" t="s">
        <v>78</v>
      </c>
      <c r="E8" s="77" t="s">
        <v>79</v>
      </c>
      <c r="F8" s="2"/>
    </row>
    <row r="9" spans="1:6" ht="12.75">
      <c r="A9" s="10"/>
      <c r="B9" s="34">
        <v>3</v>
      </c>
      <c r="C9" s="78" t="s">
        <v>83</v>
      </c>
      <c r="D9" s="77" t="s">
        <v>75</v>
      </c>
      <c r="E9" s="77" t="s">
        <v>79</v>
      </c>
      <c r="F9" s="2"/>
    </row>
    <row r="10" spans="1:6" ht="12.75">
      <c r="A10" s="10"/>
      <c r="B10" s="34">
        <v>4</v>
      </c>
      <c r="C10" s="91" t="s">
        <v>136</v>
      </c>
      <c r="D10" s="91" t="s">
        <v>137</v>
      </c>
      <c r="E10" s="92" t="s">
        <v>38</v>
      </c>
      <c r="F10" s="2"/>
    </row>
    <row r="11" spans="1:6" ht="12.75">
      <c r="A11" s="10"/>
      <c r="B11" s="34">
        <v>5</v>
      </c>
      <c r="C11" s="78" t="s">
        <v>81</v>
      </c>
      <c r="D11" s="77" t="s">
        <v>82</v>
      </c>
      <c r="E11" s="77" t="s">
        <v>79</v>
      </c>
      <c r="F11" s="2"/>
    </row>
    <row r="12" spans="1:6" ht="12.75">
      <c r="A12" s="10"/>
      <c r="B12" s="34">
        <v>6</v>
      </c>
      <c r="C12" s="91" t="s">
        <v>136</v>
      </c>
      <c r="D12" s="91" t="s">
        <v>137</v>
      </c>
      <c r="E12" s="92" t="s">
        <v>38</v>
      </c>
      <c r="F12" s="2"/>
    </row>
    <row r="13" spans="1:6" ht="13.5" thickBot="1">
      <c r="A13" s="10"/>
      <c r="B13" s="115">
        <v>7</v>
      </c>
      <c r="C13" s="116" t="s">
        <v>81</v>
      </c>
      <c r="D13" s="117" t="s">
        <v>82</v>
      </c>
      <c r="E13" s="117" t="s">
        <v>79</v>
      </c>
      <c r="F13" s="2"/>
    </row>
    <row r="14" spans="1:6" ht="13.5" thickTop="1">
      <c r="A14" s="10"/>
      <c r="B14" s="114">
        <v>8</v>
      </c>
      <c r="C14" s="111" t="s">
        <v>74</v>
      </c>
      <c r="D14" s="111" t="s">
        <v>75</v>
      </c>
      <c r="E14" s="111" t="s">
        <v>76</v>
      </c>
      <c r="F14" s="2"/>
    </row>
    <row r="15" spans="1:6" ht="12.75">
      <c r="A15" s="10"/>
      <c r="B15" s="34">
        <v>9</v>
      </c>
      <c r="C15" s="77" t="s">
        <v>77</v>
      </c>
      <c r="D15" s="77" t="s">
        <v>80</v>
      </c>
      <c r="E15" s="77" t="s">
        <v>79</v>
      </c>
      <c r="F15" s="2"/>
    </row>
    <row r="16" spans="1:6" ht="12.75">
      <c r="A16" s="10"/>
      <c r="B16" s="34">
        <v>10</v>
      </c>
      <c r="C16" s="77" t="s">
        <v>74</v>
      </c>
      <c r="D16" s="77" t="s">
        <v>75</v>
      </c>
      <c r="E16" s="77" t="s">
        <v>76</v>
      </c>
      <c r="F16" s="2"/>
    </row>
    <row r="17" spans="1:6" ht="12.75">
      <c r="A17" s="10"/>
      <c r="B17" s="34">
        <v>11</v>
      </c>
      <c r="C17" s="97" t="s">
        <v>124</v>
      </c>
      <c r="D17" s="77" t="s">
        <v>123</v>
      </c>
      <c r="E17" s="77" t="s">
        <v>111</v>
      </c>
      <c r="F17" s="2"/>
    </row>
    <row r="18" spans="1:6" ht="12.75">
      <c r="A18" s="10"/>
      <c r="B18" s="34">
        <v>12</v>
      </c>
      <c r="C18" s="77" t="s">
        <v>109</v>
      </c>
      <c r="D18" s="77" t="s">
        <v>110</v>
      </c>
      <c r="E18" s="77" t="s">
        <v>111</v>
      </c>
      <c r="F18" s="2"/>
    </row>
    <row r="19" spans="1:6" ht="12.75">
      <c r="A19" s="10"/>
      <c r="B19" s="34">
        <v>13</v>
      </c>
      <c r="C19" s="97" t="s">
        <v>124</v>
      </c>
      <c r="D19" s="77" t="s">
        <v>123</v>
      </c>
      <c r="E19" s="77" t="s">
        <v>111</v>
      </c>
      <c r="F19" s="2"/>
    </row>
    <row r="20" spans="1:6" ht="12.75">
      <c r="A20" s="10"/>
      <c r="B20" s="34">
        <v>14</v>
      </c>
      <c r="C20" s="77" t="s">
        <v>109</v>
      </c>
      <c r="D20" s="77" t="s">
        <v>110</v>
      </c>
      <c r="E20" s="77" t="s">
        <v>111</v>
      </c>
      <c r="F20" s="2"/>
    </row>
    <row r="21" spans="1:6" ht="12.75">
      <c r="A21" s="10"/>
      <c r="B21" s="45"/>
      <c r="F21" s="2"/>
    </row>
    <row r="22" spans="1:6" ht="12.75">
      <c r="A22" s="10"/>
      <c r="F22" s="2"/>
    </row>
    <row r="23" spans="2:6" ht="12.75">
      <c r="B23" s="156" t="s">
        <v>18</v>
      </c>
      <c r="C23" s="156"/>
      <c r="E23" s="24" t="s">
        <v>17</v>
      </c>
      <c r="F23" s="61"/>
    </row>
    <row r="24" spans="2:6" ht="12.75">
      <c r="B24" s="155" t="s">
        <v>21</v>
      </c>
      <c r="C24" s="155"/>
      <c r="E24" s="119">
        <f ca="1">NOW()</f>
        <v>39838.77780740741</v>
      </c>
      <c r="F24" s="118"/>
    </row>
    <row r="25" spans="3:6" ht="12.75">
      <c r="C25" s="66"/>
      <c r="F25" s="2"/>
    </row>
  </sheetData>
  <sheetProtection/>
  <mergeCells count="6">
    <mergeCell ref="A1:F1"/>
    <mergeCell ref="A2:F2"/>
    <mergeCell ref="A3:F3"/>
    <mergeCell ref="A4:F4"/>
    <mergeCell ref="B24:C24"/>
    <mergeCell ref="B23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8.375" style="0" customWidth="1"/>
    <col min="2" max="2" width="5.25390625" style="0" customWidth="1"/>
    <col min="3" max="3" width="14.00390625" style="0" customWidth="1"/>
    <col min="4" max="4" width="24.25390625" style="0" customWidth="1"/>
    <col min="5" max="5" width="20.625" style="0" bestFit="1" customWidth="1"/>
    <col min="6" max="6" width="15.375" style="0" bestFit="1" customWidth="1"/>
    <col min="10" max="10" width="18.75390625" style="0" bestFit="1" customWidth="1"/>
  </cols>
  <sheetData>
    <row r="1" spans="1:8" ht="17.25" customHeight="1">
      <c r="A1" s="167" t="s">
        <v>20</v>
      </c>
      <c r="B1" s="167"/>
      <c r="C1" s="167"/>
      <c r="D1" s="167"/>
      <c r="E1" s="167"/>
      <c r="F1" s="167"/>
      <c r="G1" s="167"/>
      <c r="H1" s="167"/>
    </row>
    <row r="2" spans="1:8" ht="17.25" customHeight="1">
      <c r="A2" s="152" t="s">
        <v>41</v>
      </c>
      <c r="B2" s="152"/>
      <c r="C2" s="152"/>
      <c r="D2" s="152"/>
      <c r="E2" s="152"/>
      <c r="F2" s="152"/>
      <c r="G2" s="152"/>
      <c r="H2" s="152"/>
    </row>
    <row r="3" spans="1:8" ht="18.75">
      <c r="A3" s="159" t="s">
        <v>156</v>
      </c>
      <c r="B3" s="159"/>
      <c r="C3" s="159"/>
      <c r="D3" s="159"/>
      <c r="E3" s="159"/>
      <c r="F3" s="159"/>
      <c r="G3" s="159"/>
      <c r="H3" s="159"/>
    </row>
    <row r="4" spans="1:8" ht="15.75">
      <c r="A4" s="154" t="s">
        <v>40</v>
      </c>
      <c r="B4" s="154"/>
      <c r="C4" s="154"/>
      <c r="D4" s="154"/>
      <c r="E4" s="154"/>
      <c r="F4" s="154"/>
      <c r="G4" s="154"/>
      <c r="H4" s="154"/>
    </row>
    <row r="5" spans="1:8" ht="15.75">
      <c r="A5" s="39"/>
      <c r="B5" s="39"/>
      <c r="C5" s="39"/>
      <c r="D5" s="39"/>
      <c r="E5" s="39"/>
      <c r="H5" s="39"/>
    </row>
    <row r="6" spans="1:5" ht="12.75">
      <c r="A6" s="2"/>
      <c r="B6" s="9" t="s">
        <v>1</v>
      </c>
      <c r="C6" s="9" t="s">
        <v>2</v>
      </c>
      <c r="D6" s="9" t="s">
        <v>15</v>
      </c>
      <c r="E6" s="9" t="s">
        <v>16</v>
      </c>
    </row>
    <row r="7" spans="1:6" ht="12.75">
      <c r="A7" s="10"/>
      <c r="B7" s="34">
        <v>1</v>
      </c>
      <c r="C7" s="131" t="s">
        <v>116</v>
      </c>
      <c r="D7" s="77" t="s">
        <v>153</v>
      </c>
      <c r="E7" s="77" t="s">
        <v>111</v>
      </c>
      <c r="F7" s="2"/>
    </row>
    <row r="8" spans="1:5" ht="12.75">
      <c r="A8" s="10"/>
      <c r="B8" s="34">
        <v>2</v>
      </c>
      <c r="C8" s="132" t="s">
        <v>135</v>
      </c>
      <c r="D8" s="77" t="s">
        <v>154</v>
      </c>
      <c r="E8" s="77" t="s">
        <v>111</v>
      </c>
    </row>
    <row r="9" spans="1:5" ht="12.75">
      <c r="A9" s="10"/>
      <c r="B9" s="34">
        <v>3</v>
      </c>
      <c r="C9" s="88" t="s">
        <v>143</v>
      </c>
      <c r="D9" s="86" t="s">
        <v>155</v>
      </c>
      <c r="E9" s="86" t="s">
        <v>38</v>
      </c>
    </row>
    <row r="10" spans="2:5" ht="12.75">
      <c r="B10" s="34">
        <v>4</v>
      </c>
      <c r="C10" s="132" t="s">
        <v>135</v>
      </c>
      <c r="D10" s="77" t="s">
        <v>134</v>
      </c>
      <c r="E10" s="77" t="s">
        <v>111</v>
      </c>
    </row>
    <row r="11" spans="2:5" ht="12.75">
      <c r="B11" s="34">
        <v>5</v>
      </c>
      <c r="C11" s="72" t="s">
        <v>44</v>
      </c>
      <c r="D11" s="70" t="s">
        <v>45</v>
      </c>
      <c r="E11" s="71" t="s">
        <v>174</v>
      </c>
    </row>
    <row r="12" spans="2:5" ht="12.75">
      <c r="B12" s="34">
        <v>6</v>
      </c>
      <c r="C12" s="72" t="s">
        <v>42</v>
      </c>
      <c r="D12" s="70" t="s">
        <v>43</v>
      </c>
      <c r="E12" s="147" t="s">
        <v>174</v>
      </c>
    </row>
    <row r="13" spans="2:5" ht="15">
      <c r="B13" s="34">
        <v>7</v>
      </c>
      <c r="C13" s="148" t="s">
        <v>66</v>
      </c>
      <c r="D13" s="87" t="s">
        <v>173</v>
      </c>
      <c r="E13" s="149" t="s">
        <v>72</v>
      </c>
    </row>
    <row r="14" spans="2:5" ht="15">
      <c r="B14" s="34">
        <v>8</v>
      </c>
      <c r="C14" s="87" t="s">
        <v>172</v>
      </c>
      <c r="D14" s="148" t="s">
        <v>67</v>
      </c>
      <c r="E14" s="76" t="s">
        <v>71</v>
      </c>
    </row>
    <row r="15" spans="2:5" ht="15">
      <c r="B15" s="34">
        <v>9</v>
      </c>
      <c r="C15" s="148" t="s">
        <v>66</v>
      </c>
      <c r="D15" s="87" t="s">
        <v>173</v>
      </c>
      <c r="E15" s="149" t="s">
        <v>72</v>
      </c>
    </row>
    <row r="16" spans="2:5" ht="15">
      <c r="B16" s="34">
        <v>10</v>
      </c>
      <c r="C16" s="87" t="s">
        <v>172</v>
      </c>
      <c r="D16" s="148" t="s">
        <v>67</v>
      </c>
      <c r="E16" s="76" t="s">
        <v>71</v>
      </c>
    </row>
    <row r="17" spans="2:5" ht="12.75">
      <c r="B17" s="34">
        <v>11</v>
      </c>
      <c r="C17" s="73" t="s">
        <v>39</v>
      </c>
      <c r="D17" s="73" t="s">
        <v>37</v>
      </c>
      <c r="E17" s="76" t="s">
        <v>38</v>
      </c>
    </row>
    <row r="18" spans="3:5" ht="12.75">
      <c r="C18" s="74"/>
      <c r="D18" s="75"/>
      <c r="E18" s="146"/>
    </row>
    <row r="19" spans="3:5" ht="12.75">
      <c r="C19" s="23" t="s">
        <v>18</v>
      </c>
      <c r="E19" s="12">
        <f ca="1">NOW()</f>
        <v>39838.77780740741</v>
      </c>
    </row>
    <row r="20" spans="3:5" ht="12.75">
      <c r="C20" s="100" t="s">
        <v>21</v>
      </c>
      <c r="E20" s="19" t="s">
        <v>17</v>
      </c>
    </row>
  </sheetData>
  <sheetProtection/>
  <mergeCells count="4">
    <mergeCell ref="A4:H4"/>
    <mergeCell ref="A3:H3"/>
    <mergeCell ref="A2:H2"/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C7" sqref="C7:E16"/>
    </sheetView>
  </sheetViews>
  <sheetFormatPr defaultColWidth="9.00390625" defaultRowHeight="12.75"/>
  <cols>
    <col min="1" max="1" width="8.375" style="0" customWidth="1"/>
    <col min="2" max="2" width="7.625" style="0" customWidth="1"/>
    <col min="3" max="3" width="14.00390625" style="0" customWidth="1"/>
    <col min="4" max="4" width="26.00390625" style="0" bestFit="1" customWidth="1"/>
    <col min="5" max="5" width="20.625" style="0" bestFit="1" customWidth="1"/>
    <col min="6" max="6" width="15.375" style="0" bestFit="1" customWidth="1"/>
    <col min="10" max="10" width="20.75390625" style="0" bestFit="1" customWidth="1"/>
    <col min="11" max="11" width="11.75390625" style="0" bestFit="1" customWidth="1"/>
  </cols>
  <sheetData>
    <row r="1" spans="1:8" ht="16.5" customHeight="1">
      <c r="A1" s="167" t="s">
        <v>20</v>
      </c>
      <c r="B1" s="167"/>
      <c r="C1" s="167"/>
      <c r="D1" s="167"/>
      <c r="E1" s="167"/>
      <c r="F1" s="167"/>
      <c r="G1" s="167"/>
      <c r="H1" s="167"/>
    </row>
    <row r="2" spans="1:8" ht="14.25" customHeight="1">
      <c r="A2" s="152" t="s">
        <v>41</v>
      </c>
      <c r="B2" s="152"/>
      <c r="C2" s="152"/>
      <c r="D2" s="152"/>
      <c r="E2" s="152"/>
      <c r="F2" s="152"/>
      <c r="G2" s="152"/>
      <c r="H2" s="152"/>
    </row>
    <row r="3" spans="1:8" ht="18.75">
      <c r="A3" s="159" t="s">
        <v>157</v>
      </c>
      <c r="B3" s="159"/>
      <c r="C3" s="159"/>
      <c r="D3" s="159"/>
      <c r="E3" s="159"/>
      <c r="F3" s="159"/>
      <c r="G3" s="159"/>
      <c r="H3" s="159"/>
    </row>
    <row r="4" spans="1:8" ht="15.75">
      <c r="A4" s="154" t="s">
        <v>40</v>
      </c>
      <c r="B4" s="154"/>
      <c r="C4" s="154"/>
      <c r="D4" s="154"/>
      <c r="E4" s="154"/>
      <c r="F4" s="154"/>
      <c r="G4" s="154"/>
      <c r="H4" s="154"/>
    </row>
    <row r="5" spans="1:8" ht="15.75">
      <c r="A5" s="39"/>
      <c r="B5" s="39"/>
      <c r="C5" s="39"/>
      <c r="D5" s="39"/>
      <c r="E5" s="39"/>
      <c r="F5" s="39"/>
      <c r="G5" s="39"/>
      <c r="H5" s="39"/>
    </row>
    <row r="6" spans="1:11" ht="14.25">
      <c r="A6" s="2"/>
      <c r="B6" s="9" t="s">
        <v>85</v>
      </c>
      <c r="C6" s="9" t="s">
        <v>2</v>
      </c>
      <c r="D6" s="9" t="s">
        <v>15</v>
      </c>
      <c r="E6" s="9" t="s">
        <v>16</v>
      </c>
      <c r="F6" s="7" t="s">
        <v>6</v>
      </c>
      <c r="G6" s="7" t="s">
        <v>7</v>
      </c>
      <c r="J6" s="183" t="s">
        <v>151</v>
      </c>
      <c r="K6" s="184" t="s">
        <v>152</v>
      </c>
    </row>
    <row r="7" spans="1:11" ht="15">
      <c r="A7" s="10"/>
      <c r="B7" s="34">
        <v>1</v>
      </c>
      <c r="C7" s="87" t="s">
        <v>172</v>
      </c>
      <c r="D7" s="148" t="s">
        <v>201</v>
      </c>
      <c r="E7" s="149" t="s">
        <v>72</v>
      </c>
      <c r="F7" s="54">
        <f>J7+K7</f>
        <v>0</v>
      </c>
      <c r="G7" s="54">
        <v>55.65</v>
      </c>
      <c r="J7" s="113">
        <f>ROUNDUP(IF(G7-$J$20&lt;0,0,-($J$20-G7)/4),0)</f>
        <v>0</v>
      </c>
      <c r="K7">
        <v>0</v>
      </c>
    </row>
    <row r="8" spans="1:11" ht="15">
      <c r="A8" s="10"/>
      <c r="B8" s="34">
        <v>2</v>
      </c>
      <c r="C8" s="148" t="s">
        <v>66</v>
      </c>
      <c r="D8" s="87" t="s">
        <v>173</v>
      </c>
      <c r="E8" s="76" t="s">
        <v>71</v>
      </c>
      <c r="F8" s="54">
        <f>J8+K8</f>
        <v>0</v>
      </c>
      <c r="G8" s="54">
        <v>56.88</v>
      </c>
      <c r="J8" s="113">
        <f>ROUNDUP(IF(G8-$J$20&lt;0,0,-($J$20-G8)/4),0)</f>
        <v>0</v>
      </c>
      <c r="K8">
        <v>0</v>
      </c>
    </row>
    <row r="9" spans="1:11" ht="14.25">
      <c r="A9" s="10"/>
      <c r="B9" s="34">
        <v>3</v>
      </c>
      <c r="C9" s="72" t="s">
        <v>44</v>
      </c>
      <c r="D9" s="70" t="s">
        <v>45</v>
      </c>
      <c r="E9" s="71" t="s">
        <v>174</v>
      </c>
      <c r="F9" s="54">
        <f>J9+K9</f>
        <v>0</v>
      </c>
      <c r="G9" s="54">
        <v>57.75</v>
      </c>
      <c r="J9" s="113">
        <f>ROUNDUP(IF(G9-$J$20&lt;0,0,-($J$20-G9)/4),0)</f>
        <v>0</v>
      </c>
      <c r="K9">
        <v>0</v>
      </c>
    </row>
    <row r="10" spans="1:11" ht="14.25">
      <c r="A10" s="10"/>
      <c r="B10" s="34">
        <v>4</v>
      </c>
      <c r="C10" s="132" t="s">
        <v>135</v>
      </c>
      <c r="D10" s="77" t="s">
        <v>134</v>
      </c>
      <c r="E10" s="77" t="s">
        <v>111</v>
      </c>
      <c r="F10" s="54">
        <f>J10+K10</f>
        <v>4</v>
      </c>
      <c r="G10" s="54">
        <v>57.13</v>
      </c>
      <c r="J10" s="113">
        <f>ROUNDUP(IF(G10-$J$20&lt;0,0,-($J$20-G10)/4),0)</f>
        <v>0</v>
      </c>
      <c r="K10">
        <f>4</f>
        <v>4</v>
      </c>
    </row>
    <row r="11" spans="1:11" ht="14.25">
      <c r="A11" s="10"/>
      <c r="B11" s="34">
        <v>5</v>
      </c>
      <c r="C11" s="131" t="s">
        <v>116</v>
      </c>
      <c r="D11" s="77" t="s">
        <v>198</v>
      </c>
      <c r="E11" s="77" t="s">
        <v>111</v>
      </c>
      <c r="F11" s="54">
        <f>J11+K11</f>
        <v>4</v>
      </c>
      <c r="G11" s="54">
        <v>57.22</v>
      </c>
      <c r="J11" s="113">
        <f>ROUNDUP(IF(G11-$J$20&lt;0,0,-($J$20-G11)/4),0)</f>
        <v>0</v>
      </c>
      <c r="K11">
        <f>4+0</f>
        <v>4</v>
      </c>
    </row>
    <row r="12" spans="1:11" ht="14.25">
      <c r="A12" s="10"/>
      <c r="B12" s="34">
        <v>6</v>
      </c>
      <c r="C12" s="132" t="s">
        <v>135</v>
      </c>
      <c r="D12" s="77" t="s">
        <v>199</v>
      </c>
      <c r="E12" s="77" t="s">
        <v>111</v>
      </c>
      <c r="F12" s="54">
        <f>J12+K12</f>
        <v>4</v>
      </c>
      <c r="G12" s="174">
        <v>57.41</v>
      </c>
      <c r="J12" s="113">
        <f>ROUNDUP(IF(G12-$J$20&lt;0,0,-($J$20-G12)/4),0)</f>
        <v>0</v>
      </c>
      <c r="K12">
        <f>4</f>
        <v>4</v>
      </c>
    </row>
    <row r="13" spans="1:11" ht="15">
      <c r="A13" s="10"/>
      <c r="B13" s="34">
        <v>7</v>
      </c>
      <c r="C13" s="148" t="s">
        <v>66</v>
      </c>
      <c r="D13" s="87" t="s">
        <v>200</v>
      </c>
      <c r="E13" s="76" t="s">
        <v>71</v>
      </c>
      <c r="F13" s="54">
        <f>J13+K13</f>
        <v>4</v>
      </c>
      <c r="G13" s="54">
        <v>59.88</v>
      </c>
      <c r="J13" s="113">
        <f>ROUNDUP(IF(G13-$J$20&lt;0,0,-($J$20-G13)/4),0)</f>
        <v>0</v>
      </c>
      <c r="K13">
        <f>4+0</f>
        <v>4</v>
      </c>
    </row>
    <row r="14" spans="1:11" ht="14.25">
      <c r="A14" s="10"/>
      <c r="B14" s="34">
        <v>8</v>
      </c>
      <c r="C14" s="72" t="s">
        <v>42</v>
      </c>
      <c r="D14" s="70" t="s">
        <v>43</v>
      </c>
      <c r="E14" s="147" t="s">
        <v>174</v>
      </c>
      <c r="F14" s="54">
        <f>J14+K14</f>
        <v>4</v>
      </c>
      <c r="G14" s="174">
        <v>62.4</v>
      </c>
      <c r="J14" s="113">
        <f>ROUNDUP(IF(G14-$J$20&lt;0,0,-($J$20-G14)/4),0)</f>
        <v>0</v>
      </c>
      <c r="K14">
        <f>4</f>
        <v>4</v>
      </c>
    </row>
    <row r="15" spans="1:11" ht="15">
      <c r="A15" s="10"/>
      <c r="B15" s="34">
        <v>9</v>
      </c>
      <c r="C15" s="87" t="s">
        <v>172</v>
      </c>
      <c r="D15" s="148" t="s">
        <v>67</v>
      </c>
      <c r="E15" s="149" t="s">
        <v>72</v>
      </c>
      <c r="F15" s="54">
        <f>J15+K15</f>
        <v>5</v>
      </c>
      <c r="G15" s="145">
        <v>69.72</v>
      </c>
      <c r="J15" s="113">
        <f>ROUNDUP(IF(G15-$J$20&lt;0,0,-($J$20-G15)/4),0)</f>
        <v>1</v>
      </c>
      <c r="K15">
        <f>4</f>
        <v>4</v>
      </c>
    </row>
    <row r="16" spans="1:10" ht="14.25">
      <c r="A16" s="10"/>
      <c r="B16" s="34"/>
      <c r="C16" s="73" t="s">
        <v>39</v>
      </c>
      <c r="D16" s="73" t="s">
        <v>202</v>
      </c>
      <c r="E16" s="76" t="s">
        <v>38</v>
      </c>
      <c r="F16" s="54" t="s">
        <v>164</v>
      </c>
      <c r="G16" s="174"/>
      <c r="J16" s="113">
        <f>ROUNDUP(IF(G16-$J$20&lt;0,0,-($J$20-G16)/4),0)</f>
        <v>0</v>
      </c>
    </row>
    <row r="17" spans="10:11" ht="14.25">
      <c r="J17" s="143"/>
      <c r="K17" s="185"/>
    </row>
    <row r="18" spans="3:10" ht="12.75">
      <c r="C18" s="25" t="s">
        <v>9</v>
      </c>
      <c r="D18" s="101" t="s">
        <v>196</v>
      </c>
      <c r="J18">
        <v>360</v>
      </c>
    </row>
    <row r="19" spans="3:10" ht="12.75">
      <c r="C19" s="25" t="s">
        <v>86</v>
      </c>
      <c r="D19" s="101" t="s">
        <v>180</v>
      </c>
      <c r="J19">
        <v>325</v>
      </c>
    </row>
    <row r="20" spans="3:11" ht="12.75">
      <c r="C20" s="22" t="s">
        <v>10</v>
      </c>
      <c r="D20" s="101" t="s">
        <v>195</v>
      </c>
      <c r="J20">
        <f>ROUNDUP(J18/J19*60,0)</f>
        <v>67</v>
      </c>
      <c r="K20" t="s">
        <v>150</v>
      </c>
    </row>
    <row r="21" spans="2:11" ht="14.25">
      <c r="B21" s="186" t="s">
        <v>186</v>
      </c>
      <c r="C21" s="186"/>
      <c r="D21" s="14">
        <v>9</v>
      </c>
      <c r="E21" s="27"/>
      <c r="F21" s="2"/>
      <c r="J21" s="143"/>
      <c r="K21" s="185"/>
    </row>
    <row r="22" spans="2:11" ht="14.25">
      <c r="B22" s="186" t="s">
        <v>185</v>
      </c>
      <c r="C22" s="186"/>
      <c r="D22" s="68">
        <v>10</v>
      </c>
      <c r="J22" s="143"/>
      <c r="K22" s="185"/>
    </row>
    <row r="23" spans="10:11" ht="14.25">
      <c r="J23" s="143"/>
      <c r="K23" s="185"/>
    </row>
    <row r="24" spans="2:8" ht="12.75">
      <c r="B24" s="158" t="s">
        <v>197</v>
      </c>
      <c r="C24" s="158"/>
      <c r="D24" s="158"/>
      <c r="E24" s="158"/>
      <c r="F24" s="158"/>
      <c r="G24" s="158"/>
      <c r="H24" s="158"/>
    </row>
    <row r="26" spans="3:6" ht="12.75">
      <c r="C26" s="26" t="s">
        <v>18</v>
      </c>
      <c r="D26" s="64" t="s">
        <v>21</v>
      </c>
      <c r="E26" s="19" t="s">
        <v>17</v>
      </c>
      <c r="F26" s="12">
        <f ca="1">NOW()</f>
        <v>39838.77780740741</v>
      </c>
    </row>
  </sheetData>
  <sheetProtection/>
  <mergeCells count="7">
    <mergeCell ref="B24:H24"/>
    <mergeCell ref="B21:C21"/>
    <mergeCell ref="B22:C22"/>
    <mergeCell ref="A4:H4"/>
    <mergeCell ref="A3:H3"/>
    <mergeCell ref="A2:H2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115" zoomScaleNormal="115" zoomScalePageLayoutView="0" workbookViewId="0" topLeftCell="A1">
      <selection activeCell="C7" sqref="C7:E11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8.375" style="0" customWidth="1"/>
    <col min="4" max="4" width="23.75390625" style="0" customWidth="1"/>
    <col min="5" max="5" width="24.875" style="0" bestFit="1" customWidth="1"/>
    <col min="6" max="6" width="16.375" style="0" customWidth="1"/>
    <col min="10" max="10" width="18.75390625" style="0" bestFit="1" customWidth="1"/>
  </cols>
  <sheetData>
    <row r="1" spans="1:6" ht="12.75" customHeight="1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18.75">
      <c r="A3" s="159" t="s">
        <v>158</v>
      </c>
      <c r="B3" s="159"/>
      <c r="C3" s="159"/>
      <c r="D3" s="159"/>
      <c r="E3" s="159"/>
      <c r="F3" s="159"/>
    </row>
    <row r="4" spans="1:6" ht="15.75">
      <c r="A4" s="154" t="s">
        <v>114</v>
      </c>
      <c r="B4" s="154"/>
      <c r="C4" s="154"/>
      <c r="D4" s="154"/>
      <c r="E4" s="154"/>
      <c r="F4" s="154"/>
    </row>
    <row r="5" spans="1:6" ht="15.75">
      <c r="A5" s="39"/>
      <c r="B5" s="39"/>
      <c r="C5" s="39"/>
      <c r="D5" s="39"/>
      <c r="E5" s="39"/>
      <c r="F5" s="39"/>
    </row>
    <row r="6" spans="1:6" ht="12.75">
      <c r="A6" s="2"/>
      <c r="B6" s="9" t="s">
        <v>1</v>
      </c>
      <c r="C6" s="9" t="s">
        <v>2</v>
      </c>
      <c r="D6" s="9" t="s">
        <v>15</v>
      </c>
      <c r="E6" s="9" t="s">
        <v>16</v>
      </c>
      <c r="F6" s="2"/>
    </row>
    <row r="7" spans="1:6" ht="14.25">
      <c r="A7" s="2"/>
      <c r="B7" s="34">
        <v>1</v>
      </c>
      <c r="C7" s="85" t="s">
        <v>119</v>
      </c>
      <c r="D7" s="84" t="s">
        <v>118</v>
      </c>
      <c r="E7" s="77" t="s">
        <v>111</v>
      </c>
      <c r="F7" s="2"/>
    </row>
    <row r="8" spans="1:6" ht="12.75">
      <c r="A8" s="2"/>
      <c r="B8" s="34">
        <v>2</v>
      </c>
      <c r="C8" s="72" t="s">
        <v>44</v>
      </c>
      <c r="D8" s="70" t="s">
        <v>45</v>
      </c>
      <c r="E8" s="71" t="s">
        <v>174</v>
      </c>
      <c r="F8" s="2"/>
    </row>
    <row r="9" spans="1:6" ht="14.25">
      <c r="A9" s="2"/>
      <c r="B9" s="34">
        <v>3</v>
      </c>
      <c r="C9" s="85" t="s">
        <v>119</v>
      </c>
      <c r="D9" s="84" t="s">
        <v>118</v>
      </c>
      <c r="E9" s="77" t="s">
        <v>111</v>
      </c>
      <c r="F9" s="2"/>
    </row>
    <row r="10" spans="1:6" ht="14.25">
      <c r="A10" s="10"/>
      <c r="B10" s="34">
        <v>4</v>
      </c>
      <c r="C10" s="107" t="s">
        <v>142</v>
      </c>
      <c r="D10" s="94" t="s">
        <v>139</v>
      </c>
      <c r="E10" s="94" t="s">
        <v>76</v>
      </c>
      <c r="F10" s="2"/>
    </row>
    <row r="11" spans="1:6" ht="12.75">
      <c r="A11" s="10"/>
      <c r="B11" s="34">
        <v>5</v>
      </c>
      <c r="C11" s="88" t="s">
        <v>143</v>
      </c>
      <c r="D11" s="86" t="s">
        <v>155</v>
      </c>
      <c r="E11" s="86" t="s">
        <v>38</v>
      </c>
      <c r="F11" s="2"/>
    </row>
    <row r="13" spans="3:5" ht="12.75">
      <c r="C13" s="23" t="s">
        <v>18</v>
      </c>
      <c r="E13" s="19" t="s">
        <v>17</v>
      </c>
    </row>
    <row r="14" spans="3:5" ht="12.75">
      <c r="C14" s="64" t="s">
        <v>21</v>
      </c>
      <c r="E14" s="12">
        <f ca="1">NOW()</f>
        <v>39838.77780740741</v>
      </c>
    </row>
  </sheetData>
  <sheetProtection/>
  <mergeCells count="4">
    <mergeCell ref="A1:F1"/>
    <mergeCell ref="A3:F3"/>
    <mergeCell ref="A4:F4"/>
    <mergeCell ref="A2:F2"/>
  </mergeCells>
  <printOptions horizontalCentered="1"/>
  <pageMargins left="0.15748031496062992" right="0.1968503937007874" top="0.2755905511811024" bottom="0.2755905511811024" header="0.15748031496062992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C7" sqref="C7:E11"/>
    </sheetView>
  </sheetViews>
  <sheetFormatPr defaultColWidth="9.00390625" defaultRowHeight="12.75"/>
  <cols>
    <col min="1" max="1" width="8.25390625" style="0" customWidth="1"/>
    <col min="2" max="2" width="7.375" style="0" bestFit="1" customWidth="1"/>
    <col min="3" max="3" width="16.375" style="0" customWidth="1"/>
    <col min="4" max="4" width="24.875" style="0" customWidth="1"/>
    <col min="5" max="5" width="24.875" style="0" bestFit="1" customWidth="1"/>
    <col min="6" max="6" width="15.75390625" style="0" customWidth="1"/>
    <col min="7" max="7" width="14.875" style="0" customWidth="1"/>
    <col min="9" max="9" width="18.75390625" style="0" bestFit="1" customWidth="1"/>
    <col min="10" max="10" width="20.875" style="0" bestFit="1" customWidth="1"/>
    <col min="11" max="11" width="11.75390625" style="0" bestFit="1" customWidth="1"/>
  </cols>
  <sheetData>
    <row r="1" spans="1:8" ht="12.75" customHeight="1">
      <c r="A1" s="150" t="s">
        <v>20</v>
      </c>
      <c r="B1" s="150"/>
      <c r="C1" s="150"/>
      <c r="D1" s="150"/>
      <c r="E1" s="150"/>
      <c r="F1" s="150"/>
      <c r="G1" s="150"/>
      <c r="H1" s="150"/>
    </row>
    <row r="2" spans="1:8" ht="12.75">
      <c r="A2" s="152" t="s">
        <v>41</v>
      </c>
      <c r="B2" s="152"/>
      <c r="C2" s="152"/>
      <c r="D2" s="152"/>
      <c r="E2" s="152"/>
      <c r="F2" s="152"/>
      <c r="G2" s="152"/>
      <c r="H2" s="152"/>
    </row>
    <row r="3" spans="1:8" ht="18.75">
      <c r="A3" s="159" t="s">
        <v>159</v>
      </c>
      <c r="B3" s="159"/>
      <c r="C3" s="159"/>
      <c r="D3" s="159"/>
      <c r="E3" s="159"/>
      <c r="F3" s="159"/>
      <c r="G3" s="159"/>
      <c r="H3" s="159"/>
    </row>
    <row r="4" spans="1:8" ht="15.75">
      <c r="A4" s="154" t="s">
        <v>114</v>
      </c>
      <c r="B4" s="154"/>
      <c r="C4" s="154"/>
      <c r="D4" s="154"/>
      <c r="E4" s="154"/>
      <c r="F4" s="154"/>
      <c r="G4" s="154"/>
      <c r="H4" s="154"/>
    </row>
    <row r="5" spans="1:5" ht="15.75">
      <c r="A5" s="39"/>
      <c r="B5" s="39"/>
      <c r="C5" s="39"/>
      <c r="D5" s="39"/>
      <c r="E5" s="39"/>
    </row>
    <row r="6" spans="1:11" ht="14.25">
      <c r="A6" s="2"/>
      <c r="B6" s="9" t="s">
        <v>85</v>
      </c>
      <c r="C6" s="9" t="s">
        <v>2</v>
      </c>
      <c r="D6" s="9" t="s">
        <v>15</v>
      </c>
      <c r="E6" s="9" t="s">
        <v>16</v>
      </c>
      <c r="F6" s="7" t="s">
        <v>6</v>
      </c>
      <c r="G6" s="7" t="s">
        <v>7</v>
      </c>
      <c r="J6" s="189" t="s">
        <v>151</v>
      </c>
      <c r="K6" s="190" t="s">
        <v>152</v>
      </c>
    </row>
    <row r="7" spans="1:11" ht="14.25">
      <c r="A7" s="2"/>
      <c r="B7" s="81" t="s">
        <v>204</v>
      </c>
      <c r="C7" s="93" t="s">
        <v>143</v>
      </c>
      <c r="D7" s="89" t="s">
        <v>155</v>
      </c>
      <c r="E7" s="89" t="s">
        <v>38</v>
      </c>
      <c r="F7" s="195">
        <f>J7+K7</f>
        <v>0</v>
      </c>
      <c r="G7" s="196">
        <v>59.03</v>
      </c>
      <c r="J7" s="113">
        <f>ROUNDUP(IF(G7-$J$15&lt;0,0,-($J$15-G7)/4),0)</f>
        <v>0</v>
      </c>
      <c r="K7" s="140">
        <v>0</v>
      </c>
    </row>
    <row r="8" spans="1:11" ht="14.25">
      <c r="A8" s="2"/>
      <c r="B8" s="81" t="s">
        <v>204</v>
      </c>
      <c r="C8" s="192" t="s">
        <v>44</v>
      </c>
      <c r="D8" s="193" t="s">
        <v>45</v>
      </c>
      <c r="E8" s="194" t="s">
        <v>174</v>
      </c>
      <c r="F8" s="195">
        <f>J8+K8</f>
        <v>0</v>
      </c>
      <c r="G8" s="196">
        <v>60.41</v>
      </c>
      <c r="J8" s="113">
        <f>ROUNDUP(IF(G8-$J$15&lt;0,0,-($J$15-G8)/4),0)</f>
        <v>0</v>
      </c>
      <c r="K8" s="140">
        <v>0</v>
      </c>
    </row>
    <row r="9" spans="1:11" ht="14.25">
      <c r="A9" s="10"/>
      <c r="B9" s="81" t="s">
        <v>204</v>
      </c>
      <c r="C9" s="85" t="s">
        <v>119</v>
      </c>
      <c r="D9" s="191" t="s">
        <v>118</v>
      </c>
      <c r="E9" s="187" t="s">
        <v>111</v>
      </c>
      <c r="F9" s="195">
        <f>J9+K9</f>
        <v>0</v>
      </c>
      <c r="G9" s="197">
        <v>64.91</v>
      </c>
      <c r="J9" s="113">
        <f>ROUNDUP(IF(G9-$J$15&lt;0,0,-($J$15-G9)/4),0)</f>
        <v>0</v>
      </c>
      <c r="K9" s="140">
        <v>0</v>
      </c>
    </row>
    <row r="10" spans="1:11" ht="14.25">
      <c r="A10" s="10"/>
      <c r="B10" s="81">
        <v>4</v>
      </c>
      <c r="C10" s="85" t="s">
        <v>119</v>
      </c>
      <c r="D10" s="191" t="s">
        <v>118</v>
      </c>
      <c r="E10" s="187" t="s">
        <v>111</v>
      </c>
      <c r="F10" s="195">
        <f>J10+K10</f>
        <v>4</v>
      </c>
      <c r="G10" s="195">
        <v>66.78</v>
      </c>
      <c r="J10" s="113">
        <f>ROUNDUP(IF(G10-$J$15&lt;0,0,-($J$15-G10)/4),0)</f>
        <v>0</v>
      </c>
      <c r="K10" s="140">
        <f>4</f>
        <v>4</v>
      </c>
    </row>
    <row r="11" spans="1:11" ht="14.25">
      <c r="A11" s="10"/>
      <c r="B11" s="81">
        <v>5</v>
      </c>
      <c r="C11" s="107" t="s">
        <v>142</v>
      </c>
      <c r="D11" s="94" t="s">
        <v>139</v>
      </c>
      <c r="E11" s="94" t="s">
        <v>76</v>
      </c>
      <c r="F11" s="195">
        <f>J11+K11</f>
        <v>16</v>
      </c>
      <c r="G11" s="195">
        <v>66.03</v>
      </c>
      <c r="J11" s="113">
        <f>ROUNDUP(IF(G11-$J$15&lt;0,0,-($J$15-G11)/4),0)</f>
        <v>0</v>
      </c>
      <c r="K11" s="140">
        <f>4+4+4+4</f>
        <v>16</v>
      </c>
    </row>
    <row r="12" spans="2:5" ht="12.75">
      <c r="B12" s="45"/>
      <c r="C12" s="37"/>
      <c r="D12" s="42"/>
      <c r="E12" s="31"/>
    </row>
    <row r="13" spans="3:10" ht="12.75">
      <c r="C13" s="25" t="s">
        <v>9</v>
      </c>
      <c r="D13" s="101" t="s">
        <v>196</v>
      </c>
      <c r="J13">
        <v>360</v>
      </c>
    </row>
    <row r="14" spans="3:10" ht="12.75">
      <c r="C14" s="25" t="s">
        <v>86</v>
      </c>
      <c r="D14" s="101" t="s">
        <v>180</v>
      </c>
      <c r="J14">
        <v>325</v>
      </c>
    </row>
    <row r="15" spans="3:11" ht="12.75">
      <c r="C15" s="22" t="s">
        <v>10</v>
      </c>
      <c r="D15" s="101" t="s">
        <v>195</v>
      </c>
      <c r="J15">
        <f>ROUNDUP(J13/J14*60,0)</f>
        <v>67</v>
      </c>
      <c r="K15" t="s">
        <v>150</v>
      </c>
    </row>
    <row r="16" spans="2:6" ht="12.75">
      <c r="B16" s="186" t="s">
        <v>186</v>
      </c>
      <c r="C16" s="186"/>
      <c r="D16" s="14">
        <v>9</v>
      </c>
      <c r="F16" s="2"/>
    </row>
    <row r="17" spans="2:4" ht="12.75">
      <c r="B17" s="186" t="s">
        <v>185</v>
      </c>
      <c r="C17" s="186"/>
      <c r="D17" s="68">
        <v>10</v>
      </c>
    </row>
    <row r="19" spans="3:9" ht="12.75">
      <c r="C19" s="158" t="s">
        <v>203</v>
      </c>
      <c r="D19" s="158"/>
      <c r="E19" s="158"/>
      <c r="F19" s="158"/>
      <c r="G19" s="158"/>
      <c r="H19" s="61"/>
      <c r="I19" s="61"/>
    </row>
    <row r="21" spans="3:6" ht="12.75">
      <c r="C21" s="26" t="s">
        <v>18</v>
      </c>
      <c r="D21" s="64" t="s">
        <v>21</v>
      </c>
      <c r="E21" s="19" t="s">
        <v>17</v>
      </c>
      <c r="F21" s="12">
        <f ca="1">NOW()</f>
        <v>39838.77780740741</v>
      </c>
    </row>
  </sheetData>
  <sheetProtection/>
  <mergeCells count="7">
    <mergeCell ref="B16:C16"/>
    <mergeCell ref="B17:C17"/>
    <mergeCell ref="C19:G19"/>
    <mergeCell ref="A4:H4"/>
    <mergeCell ref="A3:H3"/>
    <mergeCell ref="A2:H2"/>
    <mergeCell ref="A1:H1"/>
  </mergeCells>
  <printOptions horizontalCentered="1" verticalCentered="1"/>
  <pageMargins left="0.3937007874015748" right="0.2755905511811024" top="0.3937007874015748" bottom="0.27" header="0.2362204724409449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30.00390625" style="0" customWidth="1"/>
    <col min="4" max="4" width="18.625" style="0" customWidth="1"/>
    <col min="5" max="5" width="24.875" style="0" bestFit="1" customWidth="1"/>
    <col min="6" max="6" width="15.75390625" style="0" customWidth="1"/>
    <col min="10" max="10" width="18.75390625" style="0" bestFit="1" customWidth="1"/>
  </cols>
  <sheetData>
    <row r="1" spans="1:6" ht="12.75" customHeight="1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18.75">
      <c r="A3" s="159" t="s">
        <v>47</v>
      </c>
      <c r="B3" s="159"/>
      <c r="C3" s="159"/>
      <c r="D3" s="159"/>
      <c r="E3" s="159"/>
      <c r="F3" s="159"/>
    </row>
    <row r="4" spans="1:6" ht="15.75">
      <c r="A4" s="154" t="s">
        <v>115</v>
      </c>
      <c r="B4" s="154"/>
      <c r="C4" s="154"/>
      <c r="D4" s="154"/>
      <c r="E4" s="154"/>
      <c r="F4" s="154"/>
    </row>
    <row r="5" spans="1:6" ht="15.75">
      <c r="A5" s="39"/>
      <c r="B5" s="39"/>
      <c r="C5" s="39"/>
      <c r="D5" s="39"/>
      <c r="E5" s="39"/>
      <c r="F5" s="39"/>
    </row>
    <row r="6" spans="1:6" ht="12.75">
      <c r="A6" s="2"/>
      <c r="B6" s="9" t="s">
        <v>1</v>
      </c>
      <c r="C6" s="9" t="s">
        <v>2</v>
      </c>
      <c r="D6" s="9" t="s">
        <v>15</v>
      </c>
      <c r="E6" s="9" t="s">
        <v>16</v>
      </c>
      <c r="F6" s="2"/>
    </row>
    <row r="7" spans="1:6" ht="12.75">
      <c r="A7" s="2"/>
      <c r="B7" s="34">
        <v>1</v>
      </c>
      <c r="C7" s="90" t="s">
        <v>121</v>
      </c>
      <c r="D7" s="90" t="s">
        <v>122</v>
      </c>
      <c r="E7" s="91" t="s">
        <v>38</v>
      </c>
      <c r="F7" s="2"/>
    </row>
    <row r="8" spans="1:6" ht="12.75">
      <c r="A8" s="10"/>
      <c r="B8" s="34">
        <v>2</v>
      </c>
      <c r="C8" s="90" t="s">
        <v>68</v>
      </c>
      <c r="D8" s="90" t="s">
        <v>69</v>
      </c>
      <c r="E8" s="91" t="s">
        <v>38</v>
      </c>
      <c r="F8" s="2"/>
    </row>
    <row r="9" spans="1:6" ht="14.25">
      <c r="A9" s="10"/>
      <c r="B9" s="34">
        <v>3</v>
      </c>
      <c r="C9" s="89" t="s">
        <v>99</v>
      </c>
      <c r="D9" s="89" t="s">
        <v>100</v>
      </c>
      <c r="E9" s="89" t="s">
        <v>38</v>
      </c>
      <c r="F9" s="2"/>
    </row>
    <row r="10" spans="1:6" ht="15" thickBot="1">
      <c r="A10" s="10"/>
      <c r="B10" s="34">
        <v>4</v>
      </c>
      <c r="C10" s="138" t="s">
        <v>106</v>
      </c>
      <c r="D10" s="138" t="s">
        <v>107</v>
      </c>
      <c r="E10" s="138" t="s">
        <v>38</v>
      </c>
      <c r="F10" s="2"/>
    </row>
    <row r="11" spans="1:6" ht="13.5" thickTop="1">
      <c r="A11" s="10"/>
      <c r="B11" s="34">
        <v>5</v>
      </c>
      <c r="C11" s="188" t="s">
        <v>120</v>
      </c>
      <c r="D11" s="129" t="s">
        <v>118</v>
      </c>
      <c r="E11" s="111" t="s">
        <v>111</v>
      </c>
      <c r="F11" s="2"/>
    </row>
    <row r="12" spans="1:6" ht="12.75">
      <c r="A12" s="10"/>
      <c r="B12" s="34">
        <v>6</v>
      </c>
      <c r="C12" s="82" t="s">
        <v>138</v>
      </c>
      <c r="D12" s="87" t="s">
        <v>139</v>
      </c>
      <c r="E12" s="87" t="s">
        <v>76</v>
      </c>
      <c r="F12" s="2"/>
    </row>
    <row r="13" spans="1:6" ht="14.25">
      <c r="A13" s="10"/>
      <c r="B13" s="34">
        <v>7</v>
      </c>
      <c r="C13" s="89" t="s">
        <v>96</v>
      </c>
      <c r="D13" s="89" t="s">
        <v>93</v>
      </c>
      <c r="E13" s="89" t="s">
        <v>94</v>
      </c>
      <c r="F13" s="2"/>
    </row>
    <row r="14" spans="1:6" ht="12.75">
      <c r="A14" s="10"/>
      <c r="B14" s="34">
        <v>8</v>
      </c>
      <c r="C14" s="78" t="s">
        <v>116</v>
      </c>
      <c r="D14" s="144" t="s">
        <v>113</v>
      </c>
      <c r="E14" s="77" t="s">
        <v>111</v>
      </c>
      <c r="F14" s="2"/>
    </row>
    <row r="15" spans="1:6" ht="12.75">
      <c r="A15" s="10"/>
      <c r="B15" s="34">
        <v>9</v>
      </c>
      <c r="C15" s="1" t="s">
        <v>194</v>
      </c>
      <c r="D15" s="1" t="s">
        <v>193</v>
      </c>
      <c r="E15" s="87" t="s">
        <v>76</v>
      </c>
      <c r="F15" s="2"/>
    </row>
    <row r="20" spans="3:5" ht="12.75">
      <c r="C20" s="23" t="s">
        <v>18</v>
      </c>
      <c r="E20" s="19" t="s">
        <v>17</v>
      </c>
    </row>
    <row r="21" spans="3:5" ht="12.75">
      <c r="C21" s="100" t="s">
        <v>21</v>
      </c>
      <c r="E21" s="12">
        <f ca="1">NOW()</f>
        <v>39838.77780740741</v>
      </c>
    </row>
  </sheetData>
  <sheetProtection/>
  <mergeCells count="4">
    <mergeCell ref="A1:F1"/>
    <mergeCell ref="A3:F3"/>
    <mergeCell ref="A4:F4"/>
    <mergeCell ref="A2:F2"/>
  </mergeCells>
  <printOptions horizontalCentered="1"/>
  <pageMargins left="0.2755905511811024" right="0.2362204724409449" top="0.4724409448818898" bottom="0.4330708661417323" header="0.2362204724409449" footer="0.275590551181102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7">
      <selection activeCell="C8" sqref="C8:E15"/>
    </sheetView>
  </sheetViews>
  <sheetFormatPr defaultColWidth="9.00390625" defaultRowHeight="12.75"/>
  <cols>
    <col min="1" max="1" width="7.125" style="0" customWidth="1"/>
    <col min="2" max="2" width="7.375" style="0" bestFit="1" customWidth="1"/>
    <col min="3" max="3" width="13.875" style="0" customWidth="1"/>
    <col min="4" max="4" width="22.75390625" style="0" bestFit="1" customWidth="1"/>
    <col min="5" max="5" width="24.25390625" style="0" bestFit="1" customWidth="1"/>
    <col min="6" max="6" width="12.75390625" style="0" customWidth="1"/>
    <col min="7" max="7" width="11.875" style="0" customWidth="1"/>
    <col min="10" max="10" width="20.875" style="0" bestFit="1" customWidth="1"/>
    <col min="11" max="11" width="11.75390625" style="0" bestFit="1" customWidth="1"/>
  </cols>
  <sheetData>
    <row r="1" spans="1:8" ht="15.75">
      <c r="A1" s="203" t="s">
        <v>20</v>
      </c>
      <c r="B1" s="203"/>
      <c r="C1" s="203"/>
      <c r="D1" s="203"/>
      <c r="E1" s="203"/>
      <c r="F1" s="203"/>
      <c r="G1" s="203"/>
      <c r="H1" s="203"/>
    </row>
    <row r="2" spans="1:8" ht="14.25">
      <c r="A2" s="204" t="s">
        <v>41</v>
      </c>
      <c r="B2" s="204"/>
      <c r="C2" s="204"/>
      <c r="D2" s="204"/>
      <c r="E2" s="204"/>
      <c r="F2" s="204"/>
      <c r="G2" s="204"/>
      <c r="H2" s="204"/>
    </row>
    <row r="3" spans="1:8" ht="18.75">
      <c r="A3" s="159" t="s">
        <v>206</v>
      </c>
      <c r="B3" s="159"/>
      <c r="C3" s="159"/>
      <c r="D3" s="159"/>
      <c r="E3" s="159"/>
      <c r="F3" s="159"/>
      <c r="G3" s="159"/>
      <c r="H3" s="159"/>
    </row>
    <row r="4" spans="1:8" ht="15.75">
      <c r="A4" s="154" t="s">
        <v>115</v>
      </c>
      <c r="B4" s="154"/>
      <c r="C4" s="154"/>
      <c r="D4" s="154"/>
      <c r="E4" s="154"/>
      <c r="F4" s="154"/>
      <c r="G4" s="154"/>
      <c r="H4" s="154"/>
    </row>
    <row r="5" spans="1:8" ht="15.75">
      <c r="A5" s="154"/>
      <c r="B5" s="154"/>
      <c r="C5" s="154"/>
      <c r="D5" s="154"/>
      <c r="E5" s="154"/>
      <c r="F5" s="154"/>
      <c r="G5" s="154"/>
      <c r="H5" s="154"/>
    </row>
    <row r="7" spans="1:11" ht="14.25">
      <c r="A7" s="2"/>
      <c r="B7" s="9" t="s">
        <v>85</v>
      </c>
      <c r="C7" s="9" t="s">
        <v>2</v>
      </c>
      <c r="D7" s="9" t="s">
        <v>15</v>
      </c>
      <c r="E7" s="9" t="s">
        <v>16</v>
      </c>
      <c r="F7" s="7" t="s">
        <v>6</v>
      </c>
      <c r="G7" s="7" t="s">
        <v>7</v>
      </c>
      <c r="J7" s="189" t="s">
        <v>151</v>
      </c>
      <c r="K7" s="190" t="s">
        <v>152</v>
      </c>
    </row>
    <row r="8" spans="1:11" ht="14.25">
      <c r="A8" s="10"/>
      <c r="B8" s="34">
        <v>1</v>
      </c>
      <c r="C8" s="187" t="s">
        <v>106</v>
      </c>
      <c r="D8" s="187" t="s">
        <v>107</v>
      </c>
      <c r="E8" s="187" t="s">
        <v>38</v>
      </c>
      <c r="F8" s="195">
        <f>J8+K8</f>
        <v>0</v>
      </c>
      <c r="G8" s="195">
        <v>45.41</v>
      </c>
      <c r="J8" s="113">
        <f>ROUNDUP(IF(G8-$J$19&lt;0,0,-($J$19-G8)/4),0)</f>
        <v>0</v>
      </c>
      <c r="K8" s="140">
        <f>0</f>
        <v>0</v>
      </c>
    </row>
    <row r="9" spans="1:11" ht="14.25">
      <c r="A9" s="10"/>
      <c r="B9" s="34">
        <v>2</v>
      </c>
      <c r="C9" s="201" t="s">
        <v>116</v>
      </c>
      <c r="D9" s="200" t="s">
        <v>113</v>
      </c>
      <c r="E9" s="187" t="s">
        <v>111</v>
      </c>
      <c r="F9" s="195">
        <f>J9+K9</f>
        <v>0</v>
      </c>
      <c r="G9" s="195">
        <v>57.46</v>
      </c>
      <c r="J9" s="113">
        <f>ROUNDUP(IF(G9-$J$19&lt;0,0,-($J$19-G9)/4),0)</f>
        <v>0</v>
      </c>
      <c r="K9" s="140">
        <v>0</v>
      </c>
    </row>
    <row r="10" spans="1:11" ht="14.25">
      <c r="A10" s="10"/>
      <c r="B10" s="34">
        <v>3</v>
      </c>
      <c r="C10" s="198" t="s">
        <v>121</v>
      </c>
      <c r="D10" s="198" t="s">
        <v>122</v>
      </c>
      <c r="E10" s="199" t="s">
        <v>38</v>
      </c>
      <c r="F10" s="195">
        <f>J10+K10</f>
        <v>8</v>
      </c>
      <c r="G10" s="195">
        <v>45.66</v>
      </c>
      <c r="J10" s="113">
        <f>ROUNDUP(IF(G10-$J$19&lt;0,0,-($J$19-G10)/4),0)</f>
        <v>0</v>
      </c>
      <c r="K10" s="140">
        <f>0+4+4</f>
        <v>8</v>
      </c>
    </row>
    <row r="11" spans="1:11" ht="14.25">
      <c r="A11" s="10"/>
      <c r="B11" s="34">
        <v>4</v>
      </c>
      <c r="C11" s="93" t="s">
        <v>120</v>
      </c>
      <c r="D11" s="94" t="s">
        <v>118</v>
      </c>
      <c r="E11" s="187" t="s">
        <v>111</v>
      </c>
      <c r="F11" s="195">
        <f>J11+K11</f>
        <v>8</v>
      </c>
      <c r="G11" s="196">
        <v>57.38</v>
      </c>
      <c r="J11" s="113">
        <f>ROUNDUP(IF(G11-$J$19&lt;0,0,-($J$19-G11)/4),0)</f>
        <v>0</v>
      </c>
      <c r="K11" s="140">
        <f>4+4</f>
        <v>8</v>
      </c>
    </row>
    <row r="12" spans="1:11" ht="14.25">
      <c r="A12" s="10"/>
      <c r="B12" s="34">
        <v>5</v>
      </c>
      <c r="C12" s="89" t="s">
        <v>96</v>
      </c>
      <c r="D12" s="89" t="s">
        <v>93</v>
      </c>
      <c r="E12" s="89" t="s">
        <v>94</v>
      </c>
      <c r="F12" s="195">
        <f>J12+K12</f>
        <v>8</v>
      </c>
      <c r="G12" s="195">
        <v>58.06</v>
      </c>
      <c r="J12" s="113">
        <f>ROUNDUP(IF(G12-$J$19&lt;0,0,-($J$19-G12)/4),0)</f>
        <v>0</v>
      </c>
      <c r="K12" s="140">
        <f>4+4+0</f>
        <v>8</v>
      </c>
    </row>
    <row r="13" spans="1:11" ht="14.25">
      <c r="A13" s="10"/>
      <c r="B13" s="34">
        <v>6</v>
      </c>
      <c r="C13" s="89" t="s">
        <v>99</v>
      </c>
      <c r="D13" s="89" t="s">
        <v>100</v>
      </c>
      <c r="E13" s="89" t="s">
        <v>38</v>
      </c>
      <c r="F13" s="195">
        <f>J13+K13</f>
        <v>8</v>
      </c>
      <c r="G13" s="195">
        <v>62.63</v>
      </c>
      <c r="J13" s="113">
        <f>ROUNDUP(IF(G13-$J$19&lt;0,0,-($J$19-G13)/4),0)</f>
        <v>0</v>
      </c>
      <c r="K13" s="140">
        <v>8</v>
      </c>
    </row>
    <row r="14" spans="1:11" ht="14.25">
      <c r="A14" s="10"/>
      <c r="B14" s="34">
        <v>7</v>
      </c>
      <c r="C14" s="200" t="s">
        <v>138</v>
      </c>
      <c r="D14" s="94" t="s">
        <v>139</v>
      </c>
      <c r="E14" s="94" t="s">
        <v>76</v>
      </c>
      <c r="F14" s="195">
        <f>J14+K14</f>
        <v>8</v>
      </c>
      <c r="G14" s="195">
        <v>64.31</v>
      </c>
      <c r="J14" s="113">
        <f>ROUNDUP(IF(G14-$J$19&lt;0,0,-($J$19-G14)/4),0)</f>
        <v>0</v>
      </c>
      <c r="K14" s="140">
        <f>4+4</f>
        <v>8</v>
      </c>
    </row>
    <row r="15" spans="1:11" ht="14.25">
      <c r="A15" s="10"/>
      <c r="B15" s="34">
        <v>8</v>
      </c>
      <c r="C15" s="202" t="s">
        <v>194</v>
      </c>
      <c r="D15" s="202" t="s">
        <v>193</v>
      </c>
      <c r="E15" s="94" t="s">
        <v>76</v>
      </c>
      <c r="F15" s="195">
        <f>J15+K15</f>
        <v>9</v>
      </c>
      <c r="G15" s="195">
        <v>84.35</v>
      </c>
      <c r="J15" s="113">
        <f>ROUNDUP(IF(G15-$J$19&lt;0,0,-($J$19-G15)/4),0)</f>
        <v>5</v>
      </c>
      <c r="K15" s="140">
        <f>4</f>
        <v>4</v>
      </c>
    </row>
    <row r="17" spans="3:10" ht="12.75">
      <c r="C17" s="25" t="s">
        <v>9</v>
      </c>
      <c r="D17" s="101" t="s">
        <v>196</v>
      </c>
      <c r="J17">
        <v>360</v>
      </c>
    </row>
    <row r="18" spans="3:10" ht="12.75">
      <c r="C18" s="25" t="s">
        <v>86</v>
      </c>
      <c r="D18" s="101" t="s">
        <v>180</v>
      </c>
      <c r="J18">
        <v>325</v>
      </c>
    </row>
    <row r="19" spans="3:11" ht="12.75">
      <c r="C19" s="22" t="s">
        <v>10</v>
      </c>
      <c r="D19" s="101" t="s">
        <v>195</v>
      </c>
      <c r="J19">
        <f>ROUNDUP(J17/J18*60,0)</f>
        <v>67</v>
      </c>
      <c r="K19" t="s">
        <v>150</v>
      </c>
    </row>
    <row r="20" spans="2:4" ht="12.75">
      <c r="B20" s="186" t="s">
        <v>186</v>
      </c>
      <c r="C20" s="186"/>
      <c r="D20" s="14">
        <v>9</v>
      </c>
    </row>
    <row r="21" spans="2:4" ht="12.75">
      <c r="B21" s="186" t="s">
        <v>185</v>
      </c>
      <c r="C21" s="186"/>
      <c r="D21" s="68">
        <v>10</v>
      </c>
    </row>
    <row r="23" spans="3:7" ht="12.75">
      <c r="C23" s="158" t="s">
        <v>205</v>
      </c>
      <c r="D23" s="158"/>
      <c r="E23" s="158"/>
      <c r="F23" s="158"/>
      <c r="G23" s="158"/>
    </row>
    <row r="25" spans="3:6" ht="12.75">
      <c r="C25" s="23" t="s">
        <v>18</v>
      </c>
      <c r="F25" s="68" t="s">
        <v>17</v>
      </c>
    </row>
    <row r="26" spans="3:7" ht="12.75">
      <c r="C26" s="100" t="s">
        <v>21</v>
      </c>
      <c r="F26" s="205">
        <f ca="1">NOW()</f>
        <v>39838.77780740741</v>
      </c>
      <c r="G26" s="205"/>
    </row>
  </sheetData>
  <sheetProtection/>
  <mergeCells count="9">
    <mergeCell ref="C23:G23"/>
    <mergeCell ref="F26:G26"/>
    <mergeCell ref="B20:C20"/>
    <mergeCell ref="B21:C21"/>
    <mergeCell ref="A5:H5"/>
    <mergeCell ref="A4:H4"/>
    <mergeCell ref="A3:H3"/>
    <mergeCell ref="A2:H2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selection activeCell="C7" sqref="C7:E25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15.75390625" style="0" customWidth="1"/>
    <col min="4" max="4" width="26.625" style="0" customWidth="1"/>
    <col min="5" max="5" width="26.875" style="0" bestFit="1" customWidth="1"/>
    <col min="6" max="6" width="13.625" style="0" customWidth="1"/>
    <col min="7" max="7" width="4.625" style="0" customWidth="1"/>
    <col min="10" max="10" width="18.75390625" style="0" bestFit="1" customWidth="1"/>
  </cols>
  <sheetData>
    <row r="1" spans="1:6" ht="12.75" customHeight="1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18.75">
      <c r="A3" s="159" t="s">
        <v>48</v>
      </c>
      <c r="B3" s="159"/>
      <c r="C3" s="159"/>
      <c r="D3" s="159"/>
      <c r="E3" s="159"/>
      <c r="F3" s="159"/>
    </row>
    <row r="4" spans="1:6" ht="15.75">
      <c r="A4" s="154" t="s">
        <v>27</v>
      </c>
      <c r="B4" s="154"/>
      <c r="C4" s="154"/>
      <c r="D4" s="154"/>
      <c r="E4" s="154"/>
      <c r="F4" s="154"/>
    </row>
    <row r="5" spans="1:6" ht="9.75" customHeight="1">
      <c r="A5" s="39"/>
      <c r="B5" s="39"/>
      <c r="C5" s="39"/>
      <c r="D5" s="39"/>
      <c r="E5" s="39"/>
      <c r="F5" s="39"/>
    </row>
    <row r="6" spans="1:6" ht="12.75">
      <c r="A6" s="2"/>
      <c r="B6" s="9" t="s">
        <v>1</v>
      </c>
      <c r="C6" s="47" t="s">
        <v>2</v>
      </c>
      <c r="D6" s="47" t="s">
        <v>15</v>
      </c>
      <c r="E6" s="47" t="s">
        <v>16</v>
      </c>
      <c r="F6" s="2"/>
    </row>
    <row r="7" spans="1:6" ht="12.75">
      <c r="A7" s="2"/>
      <c r="B7" s="54">
        <v>0</v>
      </c>
      <c r="C7" s="1" t="s">
        <v>194</v>
      </c>
      <c r="D7" t="s">
        <v>193</v>
      </c>
      <c r="E7" s="87" t="s">
        <v>76</v>
      </c>
      <c r="F7" s="2"/>
    </row>
    <row r="8" spans="1:6" ht="12.75">
      <c r="A8" s="2"/>
      <c r="B8" s="33">
        <v>1</v>
      </c>
      <c r="C8" s="86" t="s">
        <v>96</v>
      </c>
      <c r="D8" s="86" t="s">
        <v>93</v>
      </c>
      <c r="E8" s="86" t="s">
        <v>94</v>
      </c>
      <c r="F8" s="2"/>
    </row>
    <row r="9" spans="1:6" ht="12.75">
      <c r="A9" s="2"/>
      <c r="B9" s="34">
        <v>2</v>
      </c>
      <c r="C9" s="86" t="s">
        <v>121</v>
      </c>
      <c r="D9" s="86" t="s">
        <v>122</v>
      </c>
      <c r="E9" s="86" t="s">
        <v>38</v>
      </c>
      <c r="F9" s="2"/>
    </row>
    <row r="10" spans="1:5" ht="14.25">
      <c r="A10" s="10"/>
      <c r="B10" s="54">
        <v>3</v>
      </c>
      <c r="C10" s="89" t="s">
        <v>149</v>
      </c>
      <c r="D10" s="110" t="s">
        <v>148</v>
      </c>
      <c r="E10" s="89" t="s">
        <v>71</v>
      </c>
    </row>
    <row r="11" spans="1:6" ht="13.5" thickBot="1">
      <c r="A11" s="10"/>
      <c r="B11" s="33">
        <v>4</v>
      </c>
      <c r="C11" s="134" t="s">
        <v>87</v>
      </c>
      <c r="D11" s="117" t="s">
        <v>89</v>
      </c>
      <c r="E11" s="117" t="s">
        <v>38</v>
      </c>
      <c r="F11" s="2"/>
    </row>
    <row r="12" spans="1:6" ht="13.5" thickTop="1">
      <c r="A12" s="10"/>
      <c r="B12" s="34">
        <v>5</v>
      </c>
      <c r="C12" s="86" t="s">
        <v>95</v>
      </c>
      <c r="D12" s="86" t="s">
        <v>93</v>
      </c>
      <c r="E12" s="86" t="s">
        <v>94</v>
      </c>
      <c r="F12" s="2"/>
    </row>
    <row r="13" spans="1:6" ht="12.75">
      <c r="A13" s="10"/>
      <c r="B13" s="54">
        <v>6</v>
      </c>
      <c r="C13" s="95" t="s">
        <v>112</v>
      </c>
      <c r="D13" s="95" t="s">
        <v>113</v>
      </c>
      <c r="E13" s="77" t="s">
        <v>111</v>
      </c>
      <c r="F13" s="2"/>
    </row>
    <row r="14" spans="1:6" ht="12.75">
      <c r="A14" s="10"/>
      <c r="B14" s="33">
        <v>7</v>
      </c>
      <c r="C14" s="77" t="s">
        <v>90</v>
      </c>
      <c r="D14" s="77" t="s">
        <v>91</v>
      </c>
      <c r="E14" s="77" t="s">
        <v>38</v>
      </c>
      <c r="F14" s="2"/>
    </row>
    <row r="15" spans="1:6" ht="12.75">
      <c r="A15" s="10"/>
      <c r="B15" s="34">
        <v>8</v>
      </c>
      <c r="C15" s="86" t="s">
        <v>97</v>
      </c>
      <c r="D15" s="86" t="s">
        <v>98</v>
      </c>
      <c r="E15" s="86" t="s">
        <v>38</v>
      </c>
      <c r="F15" s="2"/>
    </row>
    <row r="16" spans="1:6" ht="13.5" thickBot="1">
      <c r="A16" s="10"/>
      <c r="B16" s="54">
        <v>9</v>
      </c>
      <c r="C16" s="135" t="s">
        <v>99</v>
      </c>
      <c r="D16" s="135" t="s">
        <v>100</v>
      </c>
      <c r="E16" s="135" t="s">
        <v>38</v>
      </c>
      <c r="F16" s="2"/>
    </row>
    <row r="17" spans="1:6" ht="13.5" thickTop="1">
      <c r="A17" s="10"/>
      <c r="B17" s="33">
        <v>10</v>
      </c>
      <c r="C17" s="77" t="s">
        <v>106</v>
      </c>
      <c r="D17" s="77" t="s">
        <v>107</v>
      </c>
      <c r="E17" s="77" t="s">
        <v>38</v>
      </c>
      <c r="F17" s="2"/>
    </row>
    <row r="18" spans="1:6" ht="12.75">
      <c r="A18" s="10"/>
      <c r="B18" s="34">
        <v>11</v>
      </c>
      <c r="C18" s="86" t="s">
        <v>68</v>
      </c>
      <c r="D18" s="86" t="s">
        <v>69</v>
      </c>
      <c r="E18" s="86" t="s">
        <v>38</v>
      </c>
      <c r="F18" s="2"/>
    </row>
    <row r="19" spans="1:6" ht="12.75">
      <c r="A19" s="10"/>
      <c r="B19" s="54">
        <v>12</v>
      </c>
      <c r="C19" s="88" t="s">
        <v>120</v>
      </c>
      <c r="D19" s="87" t="s">
        <v>118</v>
      </c>
      <c r="E19" s="77" t="s">
        <v>111</v>
      </c>
      <c r="F19" s="2"/>
    </row>
    <row r="20" spans="1:6" ht="14.25">
      <c r="A20" s="10"/>
      <c r="B20" s="33">
        <v>13</v>
      </c>
      <c r="C20" s="89" t="s">
        <v>128</v>
      </c>
      <c r="D20" s="89" t="s">
        <v>129</v>
      </c>
      <c r="E20" s="89" t="s">
        <v>38</v>
      </c>
      <c r="F20" s="2"/>
    </row>
    <row r="21" spans="1:6" ht="13.5" thickBot="1">
      <c r="A21" s="10"/>
      <c r="B21" s="34">
        <v>14</v>
      </c>
      <c r="C21" s="136" t="s">
        <v>138</v>
      </c>
      <c r="D21" s="137" t="s">
        <v>139</v>
      </c>
      <c r="E21" s="137" t="s">
        <v>76</v>
      </c>
      <c r="F21" s="2"/>
    </row>
    <row r="22" spans="1:6" ht="13.5" thickTop="1">
      <c r="A22" s="10"/>
      <c r="B22" s="54">
        <v>15</v>
      </c>
      <c r="C22" s="77" t="s">
        <v>117</v>
      </c>
      <c r="D22" s="96" t="s">
        <v>113</v>
      </c>
      <c r="E22" s="77" t="s">
        <v>111</v>
      </c>
      <c r="F22" s="2"/>
    </row>
    <row r="23" spans="1:6" ht="14.25">
      <c r="A23" s="10"/>
      <c r="B23" s="33">
        <v>16</v>
      </c>
      <c r="C23" s="89" t="s">
        <v>147</v>
      </c>
      <c r="D23" s="110" t="s">
        <v>148</v>
      </c>
      <c r="E23" s="89" t="s">
        <v>71</v>
      </c>
      <c r="F23" s="2"/>
    </row>
    <row r="24" spans="1:6" ht="12.75">
      <c r="A24" s="10"/>
      <c r="B24" s="34">
        <v>17</v>
      </c>
      <c r="C24" s="88" t="s">
        <v>88</v>
      </c>
      <c r="D24" s="77" t="s">
        <v>89</v>
      </c>
      <c r="E24" s="77" t="s">
        <v>38</v>
      </c>
      <c r="F24" s="2"/>
    </row>
    <row r="25" spans="1:6" ht="14.25">
      <c r="A25" s="10"/>
      <c r="B25" s="54">
        <v>18</v>
      </c>
      <c r="C25" s="83" t="s">
        <v>92</v>
      </c>
      <c r="D25" s="83" t="s">
        <v>93</v>
      </c>
      <c r="E25" s="89" t="s">
        <v>94</v>
      </c>
      <c r="F25" s="2"/>
    </row>
    <row r="26" spans="1:6" ht="29.25" customHeight="1">
      <c r="A26" s="10"/>
      <c r="B26" s="45"/>
      <c r="C26" s="102"/>
      <c r="D26" s="102"/>
      <c r="E26" s="103"/>
      <c r="F26" s="2"/>
    </row>
    <row r="27" spans="5:6" ht="12.75">
      <c r="E27" s="2"/>
      <c r="F27" s="2"/>
    </row>
    <row r="28" spans="3:6" ht="12.75">
      <c r="C28" s="23" t="s">
        <v>18</v>
      </c>
      <c r="E28" s="141" t="s">
        <v>17</v>
      </c>
      <c r="F28" s="2"/>
    </row>
    <row r="29" spans="3:6" ht="12.75">
      <c r="C29" s="64" t="s">
        <v>21</v>
      </c>
      <c r="E29" s="142">
        <f ca="1">NOW()</f>
        <v>39838.77780740741</v>
      </c>
      <c r="F29" s="118"/>
    </row>
    <row r="30" spans="5:6" ht="12.75">
      <c r="E30" s="2"/>
      <c r="F30" s="2"/>
    </row>
    <row r="31" spans="5:6" ht="12.75">
      <c r="E31" s="2"/>
      <c r="F31" s="2"/>
    </row>
  </sheetData>
  <sheetProtection/>
  <mergeCells count="4">
    <mergeCell ref="A1:F1"/>
    <mergeCell ref="A3:F3"/>
    <mergeCell ref="A4:F4"/>
    <mergeCell ref="A2:F2"/>
  </mergeCells>
  <printOptions horizontalCentered="1"/>
  <pageMargins left="0.1968503937007874" right="0.1968503937007874" top="0.15748031496062992" bottom="0.2755905511811024" header="0.15748031496062992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7">
      <selection activeCell="C8" sqref="C8:E24"/>
    </sheetView>
  </sheetViews>
  <sheetFormatPr defaultColWidth="9.00390625" defaultRowHeight="12.75"/>
  <cols>
    <col min="1" max="1" width="7.25390625" style="0" customWidth="1"/>
    <col min="2" max="2" width="7.375" style="0" bestFit="1" customWidth="1"/>
    <col min="3" max="3" width="16.625" style="0" bestFit="1" customWidth="1"/>
    <col min="4" max="4" width="28.00390625" style="0" bestFit="1" customWidth="1"/>
    <col min="5" max="5" width="24.25390625" style="0" bestFit="1" customWidth="1"/>
    <col min="6" max="6" width="10.75390625" style="0" bestFit="1" customWidth="1"/>
    <col min="7" max="7" width="9.375" style="0" customWidth="1"/>
    <col min="8" max="8" width="11.125" style="0" bestFit="1" customWidth="1"/>
    <col min="10" max="10" width="18.75390625" style="0" bestFit="1" customWidth="1"/>
    <col min="11" max="11" width="20.875" style="0" bestFit="1" customWidth="1"/>
    <col min="12" max="12" width="11.75390625" style="0" bestFit="1" customWidth="1"/>
    <col min="13" max="13" width="20.875" style="0" bestFit="1" customWidth="1"/>
    <col min="14" max="14" width="11.75390625" style="0" bestFit="1" customWidth="1"/>
  </cols>
  <sheetData>
    <row r="1" spans="1:10" ht="21.75" customHeight="1">
      <c r="A1" s="203" t="s">
        <v>20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8.75">
      <c r="A3" s="207" t="s">
        <v>58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.75">
      <c r="A4" s="208" t="s">
        <v>27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6" ht="15.75">
      <c r="A5" s="39"/>
      <c r="B5" s="39"/>
      <c r="C5" s="39"/>
      <c r="D5" s="39"/>
      <c r="E5" s="39"/>
      <c r="F5" s="39"/>
    </row>
    <row r="6" spans="1:14" ht="15.75">
      <c r="A6" s="39"/>
      <c r="B6" s="39"/>
      <c r="C6" s="39"/>
      <c r="D6" s="39"/>
      <c r="E6" s="39"/>
      <c r="F6" s="168" t="s">
        <v>29</v>
      </c>
      <c r="G6" s="168"/>
      <c r="H6" s="168" t="s">
        <v>30</v>
      </c>
      <c r="I6" s="168"/>
      <c r="K6" s="152" t="s">
        <v>29</v>
      </c>
      <c r="L6" s="152"/>
      <c r="M6" s="152" t="s">
        <v>30</v>
      </c>
      <c r="N6" s="152"/>
    </row>
    <row r="7" spans="1:14" ht="14.25">
      <c r="A7" s="2"/>
      <c r="B7" s="9" t="s">
        <v>85</v>
      </c>
      <c r="C7" s="9" t="s">
        <v>2</v>
      </c>
      <c r="D7" s="9" t="s">
        <v>15</v>
      </c>
      <c r="E7" s="49" t="s">
        <v>16</v>
      </c>
      <c r="F7" s="47" t="s">
        <v>31</v>
      </c>
      <c r="G7" s="47" t="s">
        <v>7</v>
      </c>
      <c r="H7" s="47" t="s">
        <v>35</v>
      </c>
      <c r="I7" s="47" t="s">
        <v>7</v>
      </c>
      <c r="K7" s="183" t="s">
        <v>151</v>
      </c>
      <c r="L7" s="184" t="s">
        <v>152</v>
      </c>
      <c r="M7" s="183" t="s">
        <v>151</v>
      </c>
      <c r="N7" s="184" t="s">
        <v>152</v>
      </c>
    </row>
    <row r="8" spans="1:14" ht="14.25">
      <c r="A8" s="10"/>
      <c r="B8" s="33">
        <v>1</v>
      </c>
      <c r="C8" s="187" t="s">
        <v>117</v>
      </c>
      <c r="D8" s="94" t="s">
        <v>211</v>
      </c>
      <c r="E8" s="187" t="s">
        <v>111</v>
      </c>
      <c r="F8" s="210">
        <f>K8+L8</f>
        <v>0</v>
      </c>
      <c r="G8" s="219">
        <v>54.62</v>
      </c>
      <c r="H8" s="210">
        <f>M8+N8</f>
        <v>0</v>
      </c>
      <c r="I8" s="219">
        <v>26.85</v>
      </c>
      <c r="K8" s="113">
        <f>ROUNDUP(IF(G8-$K$29&lt;0,0,-($K$29-G8)/4),0)</f>
        <v>0</v>
      </c>
      <c r="L8" s="140">
        <f>0</f>
        <v>0</v>
      </c>
      <c r="M8" s="113">
        <f>ROUNDUP(IF(I8-$M$29&lt;0,0,-($M$29-I8)/4),0)</f>
        <v>0</v>
      </c>
      <c r="N8" s="140">
        <v>0</v>
      </c>
    </row>
    <row r="9" spans="1:14" ht="14.25">
      <c r="A9" s="10"/>
      <c r="B9" s="34">
        <v>2</v>
      </c>
      <c r="C9" s="89" t="s">
        <v>147</v>
      </c>
      <c r="D9" s="110" t="s">
        <v>209</v>
      </c>
      <c r="E9" s="89" t="s">
        <v>71</v>
      </c>
      <c r="F9" s="210">
        <f>K9+L9</f>
        <v>0</v>
      </c>
      <c r="G9" s="219">
        <v>60.9</v>
      </c>
      <c r="H9" s="210">
        <f>M9+N9</f>
        <v>0</v>
      </c>
      <c r="I9" s="219">
        <v>29.47</v>
      </c>
      <c r="K9" s="113">
        <f>ROUNDUP(IF(G9-$K$29&lt;0,0,-($K$29-G9)/4),0)</f>
        <v>0</v>
      </c>
      <c r="L9" s="140">
        <v>0</v>
      </c>
      <c r="M9" s="113">
        <f>ROUNDUP(IF(I9-$M$29&lt;0,0,-($M$29-I9)/4),0)</f>
        <v>0</v>
      </c>
      <c r="N9" s="140">
        <v>0</v>
      </c>
    </row>
    <row r="10" spans="1:14" ht="14.25">
      <c r="A10" s="10"/>
      <c r="B10" s="33">
        <v>3</v>
      </c>
      <c r="C10" s="89" t="s">
        <v>121</v>
      </c>
      <c r="D10" s="89" t="s">
        <v>208</v>
      </c>
      <c r="E10" s="89" t="s">
        <v>38</v>
      </c>
      <c r="F10" s="210">
        <f>K10+L10</f>
        <v>0</v>
      </c>
      <c r="G10" s="219">
        <v>54.38</v>
      </c>
      <c r="H10" s="210">
        <f>M10+N10</f>
        <v>0</v>
      </c>
      <c r="I10" s="219">
        <v>30.22</v>
      </c>
      <c r="K10" s="113">
        <f>ROUNDUP(IF(G10-$K$29&lt;0,0,-($K$29-G10)/4),0)</f>
        <v>0</v>
      </c>
      <c r="L10" s="140">
        <v>0</v>
      </c>
      <c r="M10" s="113">
        <f>ROUNDUP(IF(I10-$M$29&lt;0,0,-($M$29-I10)/4),0)</f>
        <v>0</v>
      </c>
      <c r="N10" s="140">
        <v>0</v>
      </c>
    </row>
    <row r="11" spans="1:14" ht="14.25">
      <c r="A11" s="10"/>
      <c r="B11" s="33">
        <v>4</v>
      </c>
      <c r="C11" s="89" t="s">
        <v>97</v>
      </c>
      <c r="D11" s="89" t="s">
        <v>213</v>
      </c>
      <c r="E11" s="89" t="s">
        <v>38</v>
      </c>
      <c r="F11" s="210">
        <f>K11+L11</f>
        <v>0</v>
      </c>
      <c r="G11" s="219">
        <v>59.82</v>
      </c>
      <c r="H11" s="210">
        <f>M11+N11</f>
        <v>0</v>
      </c>
      <c r="I11" s="219">
        <v>33.91</v>
      </c>
      <c r="K11" s="113">
        <f>ROUNDUP(IF(G11-$K$29&lt;0,0,-($K$29-G11)/4),0)</f>
        <v>0</v>
      </c>
      <c r="L11" s="140">
        <v>0</v>
      </c>
      <c r="M11" s="113">
        <f>ROUNDUP(IF(I11-$M$29&lt;0,0,-($M$29-I11)/4),0)</f>
        <v>0</v>
      </c>
      <c r="N11" s="140">
        <v>0</v>
      </c>
    </row>
    <row r="12" spans="1:14" ht="14.25">
      <c r="A12" s="10"/>
      <c r="B12" s="34">
        <v>5</v>
      </c>
      <c r="C12" s="93" t="s">
        <v>88</v>
      </c>
      <c r="D12" s="187" t="s">
        <v>210</v>
      </c>
      <c r="E12" s="187" t="s">
        <v>38</v>
      </c>
      <c r="F12" s="210">
        <f>K12+L12</f>
        <v>0</v>
      </c>
      <c r="G12" s="219">
        <v>62.37</v>
      </c>
      <c r="H12" s="210">
        <f>M12+N12</f>
        <v>9</v>
      </c>
      <c r="I12" s="219">
        <v>37.09</v>
      </c>
      <c r="K12" s="113">
        <f>ROUNDUP(IF(G12-$K$29&lt;0,0,-($K$29-G12)/4),0)</f>
        <v>0</v>
      </c>
      <c r="L12" s="140">
        <f>0</f>
        <v>0</v>
      </c>
      <c r="M12" s="113">
        <f>ROUNDUP(IF(I12-$M$29&lt;0,0,-($M$29-I12)/4),0)</f>
        <v>1</v>
      </c>
      <c r="N12" s="140">
        <f>4+4</f>
        <v>8</v>
      </c>
    </row>
    <row r="13" spans="1:14" ht="14.25">
      <c r="A13" s="10"/>
      <c r="B13" s="33">
        <v>6</v>
      </c>
      <c r="C13" s="89" t="s">
        <v>99</v>
      </c>
      <c r="D13" s="89" t="s">
        <v>214</v>
      </c>
      <c r="E13" s="89" t="s">
        <v>38</v>
      </c>
      <c r="F13" s="210">
        <f>K13+L13</f>
        <v>0</v>
      </c>
      <c r="G13" s="219">
        <v>59.88</v>
      </c>
      <c r="H13" s="210">
        <f>M13+N13</f>
        <v>9</v>
      </c>
      <c r="I13" s="219">
        <v>39.07</v>
      </c>
      <c r="K13" s="113">
        <f>ROUNDUP(IF(G13-$K$29&lt;0,0,-($K$29-G13)/4),0)</f>
        <v>0</v>
      </c>
      <c r="L13" s="140">
        <f>0</f>
        <v>0</v>
      </c>
      <c r="M13" s="113">
        <f>ROUNDUP(IF(I13-$M$29&lt;0,0,-($M$29-I13)/4),0)</f>
        <v>1</v>
      </c>
      <c r="N13" s="140">
        <f>4+4</f>
        <v>8</v>
      </c>
    </row>
    <row r="14" spans="1:14" ht="14.25">
      <c r="A14" s="10"/>
      <c r="B14" s="33">
        <v>7</v>
      </c>
      <c r="C14" s="187" t="s">
        <v>90</v>
      </c>
      <c r="D14" s="187" t="s">
        <v>212</v>
      </c>
      <c r="E14" s="187" t="s">
        <v>38</v>
      </c>
      <c r="F14" s="210">
        <f>K14+L14</f>
        <v>4</v>
      </c>
      <c r="G14" s="219">
        <v>52.88</v>
      </c>
      <c r="H14" s="210"/>
      <c r="I14" s="219"/>
      <c r="K14" s="113">
        <f>ROUNDUP(IF(G14-$K$29&lt;0,0,-($K$29-G14)/4),0)</f>
        <v>0</v>
      </c>
      <c r="L14" s="140">
        <f>4+0</f>
        <v>4</v>
      </c>
      <c r="M14" s="113">
        <f>ROUNDUP(IF(I14-$M$29&lt;0,0,-($M$29-I14)/4),0)</f>
        <v>0</v>
      </c>
      <c r="N14" s="140"/>
    </row>
    <row r="15" spans="1:14" ht="14.25">
      <c r="A15" s="10"/>
      <c r="B15" s="34">
        <v>8</v>
      </c>
      <c r="C15" s="187" t="s">
        <v>106</v>
      </c>
      <c r="D15" s="187" t="s">
        <v>215</v>
      </c>
      <c r="E15" s="187" t="s">
        <v>38</v>
      </c>
      <c r="F15" s="210">
        <f>K15+L15</f>
        <v>4</v>
      </c>
      <c r="G15" s="219">
        <v>56.59</v>
      </c>
      <c r="H15" s="210"/>
      <c r="I15" s="219"/>
      <c r="K15" s="113">
        <f>ROUNDUP(IF(G15-$K$29&lt;0,0,-($K$29-G15)/4),0)</f>
        <v>0</v>
      </c>
      <c r="L15" s="140">
        <f>4+0</f>
        <v>4</v>
      </c>
      <c r="M15" s="113">
        <f>ROUNDUP(IF(I15-$M$29&lt;0,0,-($M$29-I15)/4),0)</f>
        <v>0</v>
      </c>
      <c r="N15" s="140"/>
    </row>
    <row r="16" spans="1:14" ht="14.25">
      <c r="A16" s="10"/>
      <c r="B16" s="33">
        <v>9</v>
      </c>
      <c r="C16" s="93" t="s">
        <v>120</v>
      </c>
      <c r="D16" s="94" t="s">
        <v>216</v>
      </c>
      <c r="E16" s="187" t="s">
        <v>111</v>
      </c>
      <c r="F16" s="210">
        <f>K16+L16</f>
        <v>4</v>
      </c>
      <c r="G16" s="219">
        <v>56.93</v>
      </c>
      <c r="H16" s="210"/>
      <c r="I16" s="219"/>
      <c r="K16" s="113">
        <f>ROUNDUP(IF(G16-$K$29&lt;0,0,-($K$29-G16)/4),0)</f>
        <v>0</v>
      </c>
      <c r="L16" s="140">
        <f>4+0</f>
        <v>4</v>
      </c>
      <c r="M16" s="113">
        <f>ROUNDUP(IF(I16-$M$29&lt;0,0,-($M$29-I16)/4),0)</f>
        <v>0</v>
      </c>
      <c r="N16" s="140"/>
    </row>
    <row r="17" spans="1:14" ht="14.25">
      <c r="A17" s="10"/>
      <c r="B17" s="33">
        <v>10</v>
      </c>
      <c r="C17" s="89" t="s">
        <v>95</v>
      </c>
      <c r="D17" s="89" t="s">
        <v>93</v>
      </c>
      <c r="E17" s="89" t="s">
        <v>94</v>
      </c>
      <c r="F17" s="210">
        <f>K17+L17</f>
        <v>4</v>
      </c>
      <c r="G17" s="219">
        <v>63.47</v>
      </c>
      <c r="H17" s="210"/>
      <c r="I17" s="219"/>
      <c r="K17" s="113">
        <f>ROUNDUP(IF(G17-$K$29&lt;0,0,-($K$29-G17)/4),0)</f>
        <v>0</v>
      </c>
      <c r="L17" s="140">
        <f>4+0</f>
        <v>4</v>
      </c>
      <c r="M17" s="113">
        <f>ROUNDUP(IF(I17-$M$29&lt;0,0,-($M$29-I17)/4),0)</f>
        <v>0</v>
      </c>
      <c r="N17" s="140"/>
    </row>
    <row r="18" spans="1:14" ht="14.25">
      <c r="A18" s="10"/>
      <c r="B18" s="34">
        <v>11</v>
      </c>
      <c r="C18" s="110" t="s">
        <v>112</v>
      </c>
      <c r="D18" s="110" t="s">
        <v>211</v>
      </c>
      <c r="E18" s="187" t="s">
        <v>111</v>
      </c>
      <c r="F18" s="210">
        <f>K18+L18</f>
        <v>4</v>
      </c>
      <c r="G18" s="219">
        <v>64.5</v>
      </c>
      <c r="H18" s="210"/>
      <c r="I18" s="219"/>
      <c r="K18" s="113">
        <f>ROUNDUP(IF(G18-$K$29&lt;0,0,-($K$29-G18)/4),0)</f>
        <v>0</v>
      </c>
      <c r="L18" s="140">
        <f>4</f>
        <v>4</v>
      </c>
      <c r="M18" s="113">
        <f>ROUNDUP(IF(I18-$M$29&lt;0,0,-($M$29-I18)/4),0)</f>
        <v>0</v>
      </c>
      <c r="N18" s="140"/>
    </row>
    <row r="19" spans="2:14" ht="14.25">
      <c r="B19" s="33">
        <v>12</v>
      </c>
      <c r="C19" s="209" t="s">
        <v>87</v>
      </c>
      <c r="D19" s="187" t="s">
        <v>210</v>
      </c>
      <c r="E19" s="187" t="s">
        <v>38</v>
      </c>
      <c r="F19" s="210">
        <f>K19+L19</f>
        <v>6</v>
      </c>
      <c r="G19" s="219">
        <v>72.09</v>
      </c>
      <c r="H19" s="210"/>
      <c r="I19" s="219"/>
      <c r="K19" s="113">
        <f>ROUNDUP(IF(G19-$K$29&lt;0,0,-($K$29-G19)/4),0)</f>
        <v>2</v>
      </c>
      <c r="L19" s="140">
        <f>4+0</f>
        <v>4</v>
      </c>
      <c r="M19" s="113">
        <f>ROUNDUP(IF(I19-$M$29&lt;0,0,-($M$29-I19)/4),0)</f>
        <v>0</v>
      </c>
      <c r="N19" s="140"/>
    </row>
    <row r="20" spans="2:14" ht="14.25">
      <c r="B20" s="33">
        <v>13</v>
      </c>
      <c r="C20" s="83" t="s">
        <v>194</v>
      </c>
      <c r="D20" s="83" t="s">
        <v>219</v>
      </c>
      <c r="E20" s="94" t="s">
        <v>76</v>
      </c>
      <c r="F20" s="210">
        <f>K20+L20</f>
        <v>6</v>
      </c>
      <c r="G20" s="219">
        <v>87.19</v>
      </c>
      <c r="H20" s="210"/>
      <c r="I20" s="219"/>
      <c r="K20" s="113">
        <f>ROUNDUP(IF(G20-$K$29&lt;0,0,-($K$29-G20)/4),0)</f>
        <v>6</v>
      </c>
      <c r="L20" s="140">
        <v>0</v>
      </c>
      <c r="M20" s="113">
        <f>ROUNDUP(IF(I20-$M$29&lt;0,0,-($M$29-I20)/4),0)</f>
        <v>0</v>
      </c>
      <c r="N20" s="140"/>
    </row>
    <row r="21" spans="2:14" ht="14.25">
      <c r="B21" s="34">
        <v>14</v>
      </c>
      <c r="C21" s="187" t="s">
        <v>138</v>
      </c>
      <c r="D21" s="94" t="s">
        <v>218</v>
      </c>
      <c r="E21" s="94" t="s">
        <v>76</v>
      </c>
      <c r="F21" s="140">
        <f>K21+L21</f>
        <v>8</v>
      </c>
      <c r="G21" s="210">
        <v>65.53</v>
      </c>
      <c r="H21" s="210"/>
      <c r="I21" s="219"/>
      <c r="K21" s="113">
        <f>ROUNDUP(IF(G21-$K$29&lt;0,0,-($K$29-G21)/4),0)</f>
        <v>0</v>
      </c>
      <c r="L21" s="140">
        <f>4+4+0</f>
        <v>8</v>
      </c>
      <c r="M21" s="113">
        <f>ROUNDUP(IF(I21-$M$29&lt;0,0,-($M$29-I21)/4),0)</f>
        <v>0</v>
      </c>
      <c r="N21" s="140"/>
    </row>
    <row r="22" spans="2:14" ht="14.25">
      <c r="B22" s="33">
        <v>15</v>
      </c>
      <c r="C22" s="83" t="s">
        <v>92</v>
      </c>
      <c r="D22" s="83" t="s">
        <v>93</v>
      </c>
      <c r="E22" s="89" t="s">
        <v>94</v>
      </c>
      <c r="F22" s="210">
        <f>K22+L22</f>
        <v>10</v>
      </c>
      <c r="G22" s="219">
        <v>71.04</v>
      </c>
      <c r="H22" s="210"/>
      <c r="I22" s="219"/>
      <c r="K22" s="113">
        <f>ROUNDUP(IF(G22-$K$29&lt;0,0,-($K$29-G22)/4),0)</f>
        <v>2</v>
      </c>
      <c r="L22" s="140">
        <f>4+4</f>
        <v>8</v>
      </c>
      <c r="M22" s="113">
        <f>ROUNDUP(IF(I22-$M$29&lt;0,0,-($M$29-I22)/4),0)</f>
        <v>0</v>
      </c>
      <c r="N22" s="140"/>
    </row>
    <row r="23" spans="2:14" ht="14.25">
      <c r="B23" s="33">
        <v>16</v>
      </c>
      <c r="C23" s="89" t="s">
        <v>128</v>
      </c>
      <c r="D23" s="89" t="s">
        <v>217</v>
      </c>
      <c r="E23" s="89" t="s">
        <v>38</v>
      </c>
      <c r="F23" s="210">
        <f>K23+L23</f>
        <v>13</v>
      </c>
      <c r="G23" s="219">
        <v>70.19</v>
      </c>
      <c r="H23" s="210"/>
      <c r="I23" s="219"/>
      <c r="K23" s="113">
        <f>ROUNDUP(IF(G23-$K$29&lt;0,0,-($K$29-G23)/4),0)</f>
        <v>1</v>
      </c>
      <c r="L23" s="140">
        <f>4+4+4+0</f>
        <v>12</v>
      </c>
      <c r="M23" s="113">
        <f>ROUNDUP(IF(I23-$M$29&lt;0,0,-($M$29-I23)/4),0)</f>
        <v>0</v>
      </c>
      <c r="N23" s="140"/>
    </row>
    <row r="24" spans="2:14" ht="14.25">
      <c r="B24" s="34">
        <v>17</v>
      </c>
      <c r="C24" s="89" t="s">
        <v>96</v>
      </c>
      <c r="D24" s="89" t="s">
        <v>93</v>
      </c>
      <c r="E24" s="89" t="s">
        <v>94</v>
      </c>
      <c r="F24" s="210" t="s">
        <v>164</v>
      </c>
      <c r="G24" s="219"/>
      <c r="H24" s="210"/>
      <c r="I24" s="219"/>
      <c r="K24" s="113">
        <f>ROUNDUP(IF(G24-$K$29&lt;0,0,-($K$29-G24)/4),0)</f>
        <v>0</v>
      </c>
      <c r="L24" s="140">
        <f>4+4</f>
        <v>8</v>
      </c>
      <c r="M24" s="113">
        <f>ROUNDUP(IF(I24-$M$29&lt;0,0,-($M$29-I24)/4),0)</f>
        <v>0</v>
      </c>
      <c r="N24" s="140"/>
    </row>
    <row r="25" spans="2:9" ht="12.75">
      <c r="B25" s="45"/>
      <c r="C25" s="30"/>
      <c r="D25" s="31"/>
      <c r="E25" s="31"/>
      <c r="F25" s="2"/>
      <c r="G25" s="2"/>
      <c r="H25" s="2"/>
      <c r="I25" s="2"/>
    </row>
    <row r="26" spans="2:8" ht="12.75">
      <c r="B26" s="45"/>
      <c r="C26" s="27"/>
      <c r="D26" s="172" t="s">
        <v>178</v>
      </c>
      <c r="E26" s="173" t="s">
        <v>179</v>
      </c>
      <c r="G26" s="19" t="s">
        <v>17</v>
      </c>
      <c r="H26" s="10"/>
    </row>
    <row r="27" spans="3:13" ht="12.75">
      <c r="C27" s="25" t="s">
        <v>9</v>
      </c>
      <c r="D27" s="21" t="s">
        <v>196</v>
      </c>
      <c r="E27" s="21" t="s">
        <v>223</v>
      </c>
      <c r="G27" s="157">
        <f ca="1">NOW()</f>
        <v>39838.77780740741</v>
      </c>
      <c r="H27" s="157"/>
      <c r="K27">
        <v>360</v>
      </c>
      <c r="M27">
        <v>200</v>
      </c>
    </row>
    <row r="28" spans="3:13" ht="12.75">
      <c r="C28" s="25" t="s">
        <v>86</v>
      </c>
      <c r="D28" s="21" t="s">
        <v>180</v>
      </c>
      <c r="E28" s="21" t="s">
        <v>180</v>
      </c>
      <c r="G28" s="10"/>
      <c r="H28" s="10"/>
      <c r="I28" s="10"/>
      <c r="J28" s="10"/>
      <c r="K28">
        <v>325</v>
      </c>
      <c r="M28">
        <v>325</v>
      </c>
    </row>
    <row r="29" spans="3:14" ht="12.75">
      <c r="C29" s="22" t="s">
        <v>10</v>
      </c>
      <c r="D29" s="21" t="s">
        <v>195</v>
      </c>
      <c r="E29" s="21" t="s">
        <v>222</v>
      </c>
      <c r="G29" s="10"/>
      <c r="H29" s="10"/>
      <c r="I29" s="10"/>
      <c r="J29" s="10"/>
      <c r="K29">
        <f>ROUNDUP(K27/K28*60,0)</f>
        <v>67</v>
      </c>
      <c r="L29" t="s">
        <v>150</v>
      </c>
      <c r="M29">
        <f>ROUNDUP(M27/M28*60,0)</f>
        <v>37</v>
      </c>
      <c r="N29" t="s">
        <v>150</v>
      </c>
    </row>
    <row r="30" spans="3:5" ht="12.75">
      <c r="C30" s="22" t="s">
        <v>186</v>
      </c>
      <c r="D30" s="54">
        <v>8</v>
      </c>
      <c r="E30" s="54">
        <v>4</v>
      </c>
    </row>
    <row r="31" spans="3:5" ht="12.75">
      <c r="C31" s="22" t="s">
        <v>185</v>
      </c>
      <c r="D31" s="54">
        <v>9</v>
      </c>
      <c r="E31" s="54">
        <v>5</v>
      </c>
    </row>
    <row r="33" spans="3:9" ht="12.75">
      <c r="C33" s="158" t="s">
        <v>207</v>
      </c>
      <c r="D33" s="158"/>
      <c r="E33" s="158"/>
      <c r="F33" s="158"/>
      <c r="G33" s="158"/>
      <c r="H33" s="158"/>
      <c r="I33" s="158"/>
    </row>
    <row r="35" spans="3:4" ht="12.75">
      <c r="C35" s="26" t="s">
        <v>18</v>
      </c>
      <c r="D35" s="64" t="s">
        <v>21</v>
      </c>
    </row>
  </sheetData>
  <sheetProtection/>
  <mergeCells count="10">
    <mergeCell ref="C33:I33"/>
    <mergeCell ref="A4:J4"/>
    <mergeCell ref="A3:J3"/>
    <mergeCell ref="A2:J2"/>
    <mergeCell ref="A1:J1"/>
    <mergeCell ref="K6:L6"/>
    <mergeCell ref="H6:I6"/>
    <mergeCell ref="F6:G6"/>
    <mergeCell ref="G27:H27"/>
    <mergeCell ref="M6:N6"/>
  </mergeCells>
  <printOptions/>
  <pageMargins left="0.35" right="0.37" top="0.48" bottom="0.36" header="0.34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PageLayoutView="0" workbookViewId="0" topLeftCell="A1">
      <selection activeCell="C8" sqref="C8:E13"/>
    </sheetView>
  </sheetViews>
  <sheetFormatPr defaultColWidth="9.00390625" defaultRowHeight="12.75"/>
  <cols>
    <col min="1" max="1" width="15.875" style="0" customWidth="1"/>
    <col min="2" max="2" width="8.00390625" style="0" customWidth="1"/>
    <col min="3" max="3" width="30.00390625" style="0" customWidth="1"/>
    <col min="4" max="4" width="20.625" style="0" bestFit="1" customWidth="1"/>
    <col min="5" max="5" width="24.625" style="0" customWidth="1"/>
    <col min="6" max="6" width="8.375" style="0" customWidth="1"/>
    <col min="10" max="10" width="18.75390625" style="0" bestFit="1" customWidth="1"/>
    <col min="11" max="11" width="17.00390625" style="0" bestFit="1" customWidth="1"/>
  </cols>
  <sheetData>
    <row r="1" spans="1:7" ht="12.75" customHeight="1">
      <c r="A1" s="150" t="s">
        <v>20</v>
      </c>
      <c r="B1" s="150"/>
      <c r="C1" s="150"/>
      <c r="D1" s="150"/>
      <c r="E1" s="150"/>
      <c r="F1" s="150"/>
      <c r="G1" s="150"/>
    </row>
    <row r="2" spans="1:7" ht="12.75">
      <c r="A2" s="152" t="s">
        <v>41</v>
      </c>
      <c r="B2" s="152"/>
      <c r="C2" s="152"/>
      <c r="D2" s="152"/>
      <c r="E2" s="152"/>
      <c r="F2" s="152"/>
      <c r="G2" s="152"/>
    </row>
    <row r="3" spans="1:7" ht="18.75">
      <c r="A3" s="159" t="s">
        <v>52</v>
      </c>
      <c r="B3" s="159"/>
      <c r="C3" s="159"/>
      <c r="D3" s="159"/>
      <c r="E3" s="159"/>
      <c r="F3" s="159"/>
      <c r="G3" s="159"/>
    </row>
    <row r="4" spans="1:6" ht="18.75">
      <c r="A4" s="159" t="s">
        <v>22</v>
      </c>
      <c r="B4" s="159"/>
      <c r="C4" s="159"/>
      <c r="D4" s="159"/>
      <c r="E4" s="159"/>
      <c r="F4" s="159"/>
    </row>
    <row r="5" spans="1:6" ht="15.75">
      <c r="A5" s="154" t="s">
        <v>51</v>
      </c>
      <c r="B5" s="154"/>
      <c r="C5" s="154"/>
      <c r="D5" s="154"/>
      <c r="E5" s="154"/>
      <c r="F5" s="154"/>
    </row>
    <row r="6" spans="1:6" ht="15.75">
      <c r="A6" s="39"/>
      <c r="B6" s="39"/>
      <c r="C6" s="39"/>
      <c r="D6" s="39"/>
      <c r="E6" s="39"/>
      <c r="F6" s="39"/>
    </row>
    <row r="7" spans="1:6" ht="37.5" customHeight="1">
      <c r="A7" s="2"/>
      <c r="B7" s="9" t="s">
        <v>1</v>
      </c>
      <c r="C7" s="9" t="s">
        <v>2</v>
      </c>
      <c r="D7" s="9" t="s">
        <v>15</v>
      </c>
      <c r="E7" s="9" t="s">
        <v>16</v>
      </c>
      <c r="F7" s="2"/>
    </row>
    <row r="8" spans="1:6" ht="12.75">
      <c r="A8" s="2"/>
      <c r="B8" s="33">
        <v>1</v>
      </c>
      <c r="C8" s="77" t="s">
        <v>92</v>
      </c>
      <c r="D8" s="77" t="s">
        <v>93</v>
      </c>
      <c r="E8" s="77" t="s">
        <v>94</v>
      </c>
      <c r="F8" s="2"/>
    </row>
    <row r="9" spans="1:6" ht="12.75">
      <c r="A9" s="2"/>
      <c r="B9" s="34">
        <v>2</v>
      </c>
      <c r="C9" s="77" t="s">
        <v>117</v>
      </c>
      <c r="D9" s="87" t="s">
        <v>113</v>
      </c>
      <c r="E9" s="77" t="s">
        <v>111</v>
      </c>
      <c r="F9" s="2"/>
    </row>
    <row r="10" spans="1:6" ht="13.5" thickBot="1">
      <c r="A10" s="10"/>
      <c r="B10" s="33">
        <v>3</v>
      </c>
      <c r="C10" s="117" t="s">
        <v>97</v>
      </c>
      <c r="D10" s="117" t="s">
        <v>98</v>
      </c>
      <c r="E10" s="117" t="s">
        <v>38</v>
      </c>
      <c r="F10" s="2"/>
    </row>
    <row r="11" spans="1:6" ht="13.5" thickTop="1">
      <c r="A11" s="10"/>
      <c r="B11" s="34">
        <v>4</v>
      </c>
      <c r="C11" s="111" t="s">
        <v>128</v>
      </c>
      <c r="D11" s="111" t="s">
        <v>129</v>
      </c>
      <c r="E11" s="111" t="s">
        <v>38</v>
      </c>
      <c r="F11" s="2"/>
    </row>
    <row r="12" spans="1:9" ht="12.75">
      <c r="A12" s="10"/>
      <c r="B12" s="33">
        <v>5</v>
      </c>
      <c r="C12" s="77" t="s">
        <v>95</v>
      </c>
      <c r="D12" s="77" t="s">
        <v>93</v>
      </c>
      <c r="E12" s="77" t="s">
        <v>94</v>
      </c>
      <c r="F12" s="2"/>
      <c r="I12" t="s">
        <v>23</v>
      </c>
    </row>
    <row r="13" spans="1:6" ht="12.75">
      <c r="A13" s="10"/>
      <c r="B13" s="34">
        <v>6</v>
      </c>
      <c r="C13" s="87" t="s">
        <v>112</v>
      </c>
      <c r="D13" s="87" t="s">
        <v>113</v>
      </c>
      <c r="E13" s="77" t="s">
        <v>111</v>
      </c>
      <c r="F13" s="2"/>
    </row>
    <row r="14" spans="1:6" ht="12.75">
      <c r="A14" s="10"/>
      <c r="B14" s="27"/>
      <c r="F14" s="2"/>
    </row>
    <row r="16" spans="3:5" ht="12.75">
      <c r="C16" s="65" t="s">
        <v>18</v>
      </c>
      <c r="E16" s="19" t="s">
        <v>17</v>
      </c>
    </row>
    <row r="17" spans="3:5" ht="12.75">
      <c r="C17" s="66" t="s">
        <v>21</v>
      </c>
      <c r="E17" s="12">
        <f ca="1">NOW()</f>
        <v>39838.77780740741</v>
      </c>
    </row>
  </sheetData>
  <sheetProtection/>
  <mergeCells count="5">
    <mergeCell ref="A5:F5"/>
    <mergeCell ref="A4:F4"/>
    <mergeCell ref="A3:G3"/>
    <mergeCell ref="A2:G2"/>
    <mergeCell ref="A1:G1"/>
  </mergeCells>
  <printOptions horizontalCentered="1"/>
  <pageMargins left="0.35433070866141736" right="0.1968503937007874" top="0.6692913385826772" bottom="0.5511811023622047" header="0.196850393700787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C7" sqref="C7:E13"/>
    </sheetView>
  </sheetViews>
  <sheetFormatPr defaultColWidth="9.00390625" defaultRowHeight="12.75"/>
  <cols>
    <col min="1" max="1" width="12.125" style="0" customWidth="1"/>
    <col min="2" max="2" width="7.375" style="0" bestFit="1" customWidth="1"/>
    <col min="3" max="3" width="14.25390625" style="0" bestFit="1" customWidth="1"/>
    <col min="4" max="4" width="22.25390625" style="0" bestFit="1" customWidth="1"/>
    <col min="5" max="5" width="24.875" style="0" bestFit="1" customWidth="1"/>
    <col min="6" max="6" width="11.875" style="0" customWidth="1"/>
    <col min="8" max="8" width="7.125" style="0" bestFit="1" customWidth="1"/>
    <col min="10" max="10" width="14.375" style="0" customWidth="1"/>
    <col min="11" max="11" width="11.75390625" style="0" bestFit="1" customWidth="1"/>
  </cols>
  <sheetData>
    <row r="1" spans="1:9" ht="12.75" customHeight="1">
      <c r="A1" s="150" t="s">
        <v>20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2" t="s">
        <v>41</v>
      </c>
      <c r="B2" s="152"/>
      <c r="C2" s="152"/>
      <c r="D2" s="152"/>
      <c r="E2" s="152"/>
      <c r="F2" s="152"/>
      <c r="G2" s="152"/>
      <c r="H2" s="152"/>
      <c r="I2" s="152"/>
    </row>
    <row r="3" spans="1:9" ht="18.75">
      <c r="A3" s="159" t="s">
        <v>224</v>
      </c>
      <c r="B3" s="159"/>
      <c r="C3" s="159"/>
      <c r="D3" s="159"/>
      <c r="E3" s="159"/>
      <c r="F3" s="159"/>
      <c r="G3" s="159"/>
      <c r="H3" s="159"/>
      <c r="I3" s="159"/>
    </row>
    <row r="4" spans="1:9" ht="15.75">
      <c r="A4" s="154" t="s">
        <v>115</v>
      </c>
      <c r="B4" s="154"/>
      <c r="C4" s="154"/>
      <c r="D4" s="154"/>
      <c r="E4" s="154"/>
      <c r="F4" s="154"/>
      <c r="G4" s="154"/>
      <c r="H4" s="154"/>
      <c r="I4" s="154"/>
    </row>
    <row r="5" spans="1:8" ht="15.75">
      <c r="A5" s="39"/>
      <c r="B5" s="39"/>
      <c r="C5" s="39"/>
      <c r="D5" s="39"/>
      <c r="E5" s="39"/>
      <c r="F5" s="39"/>
      <c r="G5" s="2"/>
      <c r="H5" s="10"/>
    </row>
    <row r="6" spans="1:11" ht="28.5">
      <c r="A6" s="218"/>
      <c r="B6" s="47" t="s">
        <v>85</v>
      </c>
      <c r="C6" s="50" t="s">
        <v>2</v>
      </c>
      <c r="D6" s="50" t="s">
        <v>15</v>
      </c>
      <c r="E6" s="50" t="s">
        <v>16</v>
      </c>
      <c r="F6" s="50" t="s">
        <v>227</v>
      </c>
      <c r="G6" s="221" t="s">
        <v>19</v>
      </c>
      <c r="H6" s="223"/>
      <c r="I6" s="139"/>
      <c r="J6" s="220" t="s">
        <v>151</v>
      </c>
      <c r="K6" s="139" t="s">
        <v>228</v>
      </c>
    </row>
    <row r="7" spans="1:11" s="139" customFormat="1" ht="14.25">
      <c r="A7" s="10"/>
      <c r="B7" s="33">
        <v>1</v>
      </c>
      <c r="C7" s="107" t="s">
        <v>141</v>
      </c>
      <c r="D7" s="94" t="s">
        <v>139</v>
      </c>
      <c r="E7" s="94" t="s">
        <v>76</v>
      </c>
      <c r="F7" s="54">
        <f>K7+J7</f>
        <v>0</v>
      </c>
      <c r="G7" s="222">
        <v>70.68</v>
      </c>
      <c r="H7" s="224"/>
      <c r="I7"/>
      <c r="J7" s="113">
        <f>ROUNDUP(IF(G7-$J$17&lt;0,0,-($J$17-G7)/4),0)</f>
        <v>0</v>
      </c>
      <c r="K7">
        <v>0</v>
      </c>
    </row>
    <row r="8" spans="1:11" ht="14.25">
      <c r="A8" s="10"/>
      <c r="B8" s="33">
        <v>2</v>
      </c>
      <c r="C8" s="89" t="s">
        <v>149</v>
      </c>
      <c r="D8" s="110" t="s">
        <v>148</v>
      </c>
      <c r="E8" s="89" t="s">
        <v>71</v>
      </c>
      <c r="F8" s="54">
        <f>K8+J8</f>
        <v>5</v>
      </c>
      <c r="G8" s="222">
        <v>74.12</v>
      </c>
      <c r="H8" s="224"/>
      <c r="J8" s="113">
        <f>ROUNDUP(IF(G8-$J$17&lt;0,0,-($J$17-G8)/4),0)</f>
        <v>1</v>
      </c>
      <c r="K8">
        <f>4+0</f>
        <v>4</v>
      </c>
    </row>
    <row r="9" spans="1:11" ht="14.25">
      <c r="A9" s="10"/>
      <c r="B9" s="34">
        <v>3</v>
      </c>
      <c r="C9" s="187" t="s">
        <v>128</v>
      </c>
      <c r="D9" s="187" t="s">
        <v>129</v>
      </c>
      <c r="E9" s="187" t="s">
        <v>38</v>
      </c>
      <c r="F9" s="54">
        <f>K9+J9</f>
        <v>8</v>
      </c>
      <c r="G9" s="222">
        <v>65.38</v>
      </c>
      <c r="H9" s="224"/>
      <c r="J9" s="113">
        <f>ROUNDUP(IF(G9-$J$17&lt;0,0,-($J$17-G9)/4),0)</f>
        <v>0</v>
      </c>
      <c r="K9">
        <f>4+4</f>
        <v>8</v>
      </c>
    </row>
    <row r="10" spans="1:11" ht="14.25">
      <c r="A10" s="10"/>
      <c r="B10" s="33">
        <v>4</v>
      </c>
      <c r="C10" s="187" t="s">
        <v>95</v>
      </c>
      <c r="D10" s="187" t="s">
        <v>93</v>
      </c>
      <c r="E10" s="187" t="s">
        <v>94</v>
      </c>
      <c r="F10" s="54">
        <f>K10+J10</f>
        <v>8</v>
      </c>
      <c r="G10" s="222">
        <v>69.25</v>
      </c>
      <c r="H10" s="224"/>
      <c r="J10" s="113">
        <f>ROUNDUP(IF(G10-$J$17&lt;0,0,-($J$17-G10)/4),0)</f>
        <v>0</v>
      </c>
      <c r="K10">
        <f>4+4+0</f>
        <v>8</v>
      </c>
    </row>
    <row r="11" spans="1:11" ht="14.25">
      <c r="A11" s="10"/>
      <c r="B11" s="33">
        <v>5</v>
      </c>
      <c r="C11" s="187" t="s">
        <v>92</v>
      </c>
      <c r="D11" s="187" t="s">
        <v>93</v>
      </c>
      <c r="E11" s="187" t="s">
        <v>94</v>
      </c>
      <c r="F11" s="54">
        <f>K11+J11</f>
        <v>14</v>
      </c>
      <c r="G11" s="222">
        <v>81.47</v>
      </c>
      <c r="H11" s="224"/>
      <c r="J11" s="113">
        <f>ROUNDUP(IF(G11-$J$17&lt;0,0,-($J$17-G11)/4),0)</f>
        <v>2</v>
      </c>
      <c r="K11">
        <f>4+8+0</f>
        <v>12</v>
      </c>
    </row>
    <row r="12" spans="1:11" ht="14.25">
      <c r="A12" s="10"/>
      <c r="B12" s="34">
        <v>6</v>
      </c>
      <c r="C12" s="89" t="s">
        <v>147</v>
      </c>
      <c r="D12" s="110" t="s">
        <v>148</v>
      </c>
      <c r="E12" s="89" t="s">
        <v>71</v>
      </c>
      <c r="F12" s="54">
        <f>K12+J12</f>
        <v>20</v>
      </c>
      <c r="G12" s="222">
        <v>88.53</v>
      </c>
      <c r="H12" s="224"/>
      <c r="J12" s="113">
        <f>ROUNDUP(IF(G12-$J$17&lt;0,0,-($J$17-G12)/4),0)</f>
        <v>4</v>
      </c>
      <c r="K12">
        <f>0+4+4+4+4+0</f>
        <v>16</v>
      </c>
    </row>
    <row r="13" spans="2:10" ht="14.25">
      <c r="B13" s="33"/>
      <c r="C13" s="212" t="s">
        <v>59</v>
      </c>
      <c r="D13" s="89" t="s">
        <v>60</v>
      </c>
      <c r="E13" s="187" t="s">
        <v>140</v>
      </c>
      <c r="F13" s="54" t="s">
        <v>164</v>
      </c>
      <c r="G13" s="222"/>
      <c r="H13" s="224"/>
      <c r="J13" s="113">
        <f>ROUNDUP(IF(G13-$J$17&lt;0,0,-($J$17-G13)/4),0)</f>
        <v>0</v>
      </c>
    </row>
    <row r="14" ht="14.25">
      <c r="J14" s="143"/>
    </row>
    <row r="15" spans="3:10" ht="12.75">
      <c r="C15" s="25" t="s">
        <v>9</v>
      </c>
      <c r="D15" s="101" t="s">
        <v>226</v>
      </c>
      <c r="J15">
        <v>400</v>
      </c>
    </row>
    <row r="16" spans="3:10" ht="12.75">
      <c r="C16" s="25" t="s">
        <v>86</v>
      </c>
      <c r="D16" s="101" t="s">
        <v>180</v>
      </c>
      <c r="J16">
        <v>325</v>
      </c>
    </row>
    <row r="17" spans="3:11" ht="12.75">
      <c r="C17" s="22" t="s">
        <v>10</v>
      </c>
      <c r="D17" s="101" t="s">
        <v>225</v>
      </c>
      <c r="J17">
        <f>ROUNDUP(J15/J16*60,0)</f>
        <v>74</v>
      </c>
      <c r="K17" t="s">
        <v>150</v>
      </c>
    </row>
    <row r="18" spans="2:6" ht="12.75">
      <c r="B18" s="186" t="s">
        <v>186</v>
      </c>
      <c r="C18" s="186"/>
      <c r="D18" s="14">
        <v>10</v>
      </c>
      <c r="E18" s="27"/>
      <c r="F18" s="2"/>
    </row>
    <row r="19" spans="2:4" ht="12.75">
      <c r="B19" s="186" t="s">
        <v>185</v>
      </c>
      <c r="C19" s="186"/>
      <c r="D19" s="68">
        <v>11</v>
      </c>
    </row>
    <row r="21" spans="3:9" ht="12.75">
      <c r="C21" s="158" t="s">
        <v>220</v>
      </c>
      <c r="D21" s="158"/>
      <c r="E21" s="158"/>
      <c r="F21" s="158"/>
      <c r="G21" s="158"/>
      <c r="H21" s="158"/>
      <c r="I21" s="61"/>
    </row>
    <row r="23" spans="3:6" ht="12.75">
      <c r="C23" s="65" t="s">
        <v>18</v>
      </c>
      <c r="F23" s="19" t="s">
        <v>17</v>
      </c>
    </row>
    <row r="24" spans="3:7" ht="12.75">
      <c r="C24" s="66" t="s">
        <v>21</v>
      </c>
      <c r="F24" s="169">
        <f ca="1">NOW()</f>
        <v>39838.77780740741</v>
      </c>
      <c r="G24" s="169"/>
    </row>
  </sheetData>
  <sheetProtection/>
  <mergeCells count="8">
    <mergeCell ref="A4:I4"/>
    <mergeCell ref="A3:I3"/>
    <mergeCell ref="A2:I2"/>
    <mergeCell ref="A1:I1"/>
    <mergeCell ref="C21:H21"/>
    <mergeCell ref="F24:G24"/>
    <mergeCell ref="B18:C18"/>
    <mergeCell ref="B19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C7" sqref="C7:E20"/>
    </sheetView>
  </sheetViews>
  <sheetFormatPr defaultColWidth="9.00390625" defaultRowHeight="12.75"/>
  <cols>
    <col min="1" max="1" width="13.625" style="0" customWidth="1"/>
    <col min="2" max="2" width="8.25390625" style="0" customWidth="1"/>
    <col min="3" max="3" width="13.625" style="0" customWidth="1"/>
    <col min="4" max="4" width="17.75390625" style="0" bestFit="1" customWidth="1"/>
    <col min="5" max="5" width="22.00390625" style="0" bestFit="1" customWidth="1"/>
    <col min="6" max="6" width="9.75390625" style="0" bestFit="1" customWidth="1"/>
    <col min="7" max="7" width="6.875" style="79" customWidth="1"/>
    <col min="12" max="12" width="20.75390625" style="0" bestFit="1" customWidth="1"/>
    <col min="13" max="13" width="11.75390625" style="0" bestFit="1" customWidth="1"/>
  </cols>
  <sheetData>
    <row r="1" spans="1:8" ht="12.75" customHeight="1">
      <c r="A1" s="150" t="s">
        <v>20</v>
      </c>
      <c r="B1" s="150"/>
      <c r="C1" s="150"/>
      <c r="D1" s="150"/>
      <c r="E1" s="150"/>
      <c r="F1" s="150"/>
      <c r="G1" s="150"/>
      <c r="H1" s="150"/>
    </row>
    <row r="2" spans="1:8" ht="12.75">
      <c r="A2" s="152" t="s">
        <v>41</v>
      </c>
      <c r="B2" s="152"/>
      <c r="C2" s="152"/>
      <c r="D2" s="152"/>
      <c r="E2" s="152"/>
      <c r="F2" s="152"/>
      <c r="G2" s="152"/>
      <c r="H2" s="152"/>
    </row>
    <row r="3" spans="1:8" ht="18.75">
      <c r="A3" s="159" t="s">
        <v>84</v>
      </c>
      <c r="B3" s="159"/>
      <c r="C3" s="159"/>
      <c r="D3" s="159"/>
      <c r="E3" s="159"/>
      <c r="F3" s="159"/>
      <c r="G3" s="159"/>
      <c r="H3" s="159"/>
    </row>
    <row r="4" spans="1:8" ht="15.75">
      <c r="A4" s="154" t="s">
        <v>114</v>
      </c>
      <c r="B4" s="154"/>
      <c r="C4" s="154"/>
      <c r="D4" s="154"/>
      <c r="E4" s="154"/>
      <c r="F4" s="154"/>
      <c r="G4" s="154"/>
      <c r="H4" s="154"/>
    </row>
    <row r="6" spans="2:13" ht="14.25">
      <c r="B6" s="9" t="s">
        <v>85</v>
      </c>
      <c r="C6" s="9" t="s">
        <v>2</v>
      </c>
      <c r="D6" s="9" t="s">
        <v>15</v>
      </c>
      <c r="E6" s="9" t="s">
        <v>16</v>
      </c>
      <c r="F6" s="7" t="s">
        <v>6</v>
      </c>
      <c r="G6" s="80" t="s">
        <v>7</v>
      </c>
      <c r="L6" s="112" t="s">
        <v>151</v>
      </c>
      <c r="M6" t="s">
        <v>152</v>
      </c>
    </row>
    <row r="7" spans="2:13" ht="14.25">
      <c r="B7" s="81" t="s">
        <v>165</v>
      </c>
      <c r="C7" s="91" t="s">
        <v>136</v>
      </c>
      <c r="D7" s="91" t="s">
        <v>137</v>
      </c>
      <c r="E7" s="92" t="s">
        <v>38</v>
      </c>
      <c r="F7" s="54">
        <f aca="true" t="shared" si="0" ref="F7:F19">L7+M7</f>
        <v>0</v>
      </c>
      <c r="G7" s="145">
        <v>40.03</v>
      </c>
      <c r="L7" s="113">
        <f aca="true" t="shared" si="1" ref="L7:L20">ROUNDUP(IF(G7-$L$24&lt;0,0,-($L$24-G7)/4),0)</f>
        <v>0</v>
      </c>
      <c r="M7">
        <v>0</v>
      </c>
    </row>
    <row r="8" spans="2:13" ht="14.25">
      <c r="B8" s="81" t="s">
        <v>165</v>
      </c>
      <c r="C8" s="78" t="s">
        <v>83</v>
      </c>
      <c r="D8" s="77" t="s">
        <v>75</v>
      </c>
      <c r="E8" s="77" t="s">
        <v>76</v>
      </c>
      <c r="F8" s="54">
        <f t="shared" si="0"/>
        <v>0</v>
      </c>
      <c r="G8" s="145">
        <v>43.29</v>
      </c>
      <c r="L8" s="113">
        <f t="shared" si="1"/>
        <v>0</v>
      </c>
      <c r="M8">
        <v>0</v>
      </c>
    </row>
    <row r="9" spans="2:13" ht="14.25">
      <c r="B9" s="81" t="s">
        <v>165</v>
      </c>
      <c r="C9" s="77" t="s">
        <v>109</v>
      </c>
      <c r="D9" s="77" t="s">
        <v>110</v>
      </c>
      <c r="E9" s="77" t="s">
        <v>111</v>
      </c>
      <c r="F9" s="54">
        <f t="shared" si="0"/>
        <v>0</v>
      </c>
      <c r="G9" s="145">
        <v>48.84</v>
      </c>
      <c r="L9" s="113">
        <f t="shared" si="1"/>
        <v>0</v>
      </c>
      <c r="M9">
        <f>0</f>
        <v>0</v>
      </c>
    </row>
    <row r="10" spans="2:13" ht="14.25">
      <c r="B10" s="81" t="s">
        <v>165</v>
      </c>
      <c r="C10" s="78" t="s">
        <v>83</v>
      </c>
      <c r="D10" s="77" t="s">
        <v>75</v>
      </c>
      <c r="E10" s="77" t="s">
        <v>76</v>
      </c>
      <c r="F10" s="54">
        <f t="shared" si="0"/>
        <v>0</v>
      </c>
      <c r="G10" s="145">
        <v>50.15</v>
      </c>
      <c r="L10" s="113">
        <f t="shared" si="1"/>
        <v>0</v>
      </c>
      <c r="M10">
        <v>0</v>
      </c>
    </row>
    <row r="11" spans="2:13" ht="14.25">
      <c r="B11" s="81" t="s">
        <v>165</v>
      </c>
      <c r="C11" s="78" t="s">
        <v>81</v>
      </c>
      <c r="D11" s="77" t="s">
        <v>82</v>
      </c>
      <c r="E11" s="77" t="s">
        <v>79</v>
      </c>
      <c r="F11" s="54">
        <f t="shared" si="0"/>
        <v>0</v>
      </c>
      <c r="G11" s="145">
        <v>50.5</v>
      </c>
      <c r="L11" s="113">
        <f t="shared" si="1"/>
        <v>0</v>
      </c>
      <c r="M11">
        <f>0</f>
        <v>0</v>
      </c>
    </row>
    <row r="12" spans="2:13" ht="14.25">
      <c r="B12" s="81" t="s">
        <v>165</v>
      </c>
      <c r="C12" s="77" t="s">
        <v>109</v>
      </c>
      <c r="D12" s="77" t="s">
        <v>110</v>
      </c>
      <c r="E12" s="77" t="s">
        <v>111</v>
      </c>
      <c r="F12" s="54">
        <f t="shared" si="0"/>
        <v>0</v>
      </c>
      <c r="G12" s="145">
        <v>51.09</v>
      </c>
      <c r="L12" s="113">
        <f t="shared" si="1"/>
        <v>0</v>
      </c>
      <c r="M12">
        <f>0</f>
        <v>0</v>
      </c>
    </row>
    <row r="13" spans="2:13" ht="14.25">
      <c r="B13" s="81" t="s">
        <v>165</v>
      </c>
      <c r="C13" s="91" t="s">
        <v>136</v>
      </c>
      <c r="D13" s="91" t="s">
        <v>137</v>
      </c>
      <c r="E13" s="92" t="s">
        <v>38</v>
      </c>
      <c r="F13" s="54">
        <f t="shared" si="0"/>
        <v>0</v>
      </c>
      <c r="G13" s="145">
        <v>51.53</v>
      </c>
      <c r="L13" s="113">
        <f t="shared" si="1"/>
        <v>0</v>
      </c>
      <c r="M13">
        <v>0</v>
      </c>
    </row>
    <row r="14" spans="2:13" ht="14.25">
      <c r="B14" s="81" t="s">
        <v>165</v>
      </c>
      <c r="C14" s="77" t="s">
        <v>77</v>
      </c>
      <c r="D14" s="77" t="s">
        <v>80</v>
      </c>
      <c r="E14" s="77" t="s">
        <v>79</v>
      </c>
      <c r="F14" s="54">
        <f t="shared" si="0"/>
        <v>0</v>
      </c>
      <c r="G14" s="145">
        <v>54.03</v>
      </c>
      <c r="L14" s="113">
        <f t="shared" si="1"/>
        <v>0</v>
      </c>
      <c r="M14">
        <f>0</f>
        <v>0</v>
      </c>
    </row>
    <row r="15" spans="2:13" ht="14.25">
      <c r="B15" s="81" t="s">
        <v>167</v>
      </c>
      <c r="C15" s="97" t="s">
        <v>124</v>
      </c>
      <c r="D15" s="77" t="s">
        <v>123</v>
      </c>
      <c r="E15" s="77" t="s">
        <v>111</v>
      </c>
      <c r="F15" s="54">
        <f t="shared" si="0"/>
        <v>4</v>
      </c>
      <c r="G15" s="145">
        <v>45.84</v>
      </c>
      <c r="L15" s="113">
        <f t="shared" si="1"/>
        <v>0</v>
      </c>
      <c r="M15">
        <f>0+4</f>
        <v>4</v>
      </c>
    </row>
    <row r="16" spans="2:13" ht="14.25">
      <c r="B16" s="81" t="s">
        <v>168</v>
      </c>
      <c r="C16" s="97" t="s">
        <v>124</v>
      </c>
      <c r="D16" s="77" t="s">
        <v>123</v>
      </c>
      <c r="E16" s="77" t="s">
        <v>111</v>
      </c>
      <c r="F16" s="54">
        <f t="shared" si="0"/>
        <v>4</v>
      </c>
      <c r="G16" s="145">
        <v>47.66</v>
      </c>
      <c r="L16" s="113">
        <f t="shared" si="1"/>
        <v>0</v>
      </c>
      <c r="M16">
        <f>0+4+0</f>
        <v>4</v>
      </c>
    </row>
    <row r="17" spans="2:13" ht="14.25">
      <c r="B17" s="81" t="s">
        <v>169</v>
      </c>
      <c r="C17" s="77" t="s">
        <v>77</v>
      </c>
      <c r="D17" s="77" t="s">
        <v>78</v>
      </c>
      <c r="E17" s="77" t="s">
        <v>79</v>
      </c>
      <c r="F17" s="54">
        <f t="shared" si="0"/>
        <v>4</v>
      </c>
      <c r="G17" s="145">
        <v>48.28</v>
      </c>
      <c r="L17" s="113">
        <f t="shared" si="1"/>
        <v>0</v>
      </c>
      <c r="M17">
        <f>4+0</f>
        <v>4</v>
      </c>
    </row>
    <row r="18" spans="2:13" ht="14.25">
      <c r="B18" s="81" t="s">
        <v>170</v>
      </c>
      <c r="C18" s="78" t="s">
        <v>81</v>
      </c>
      <c r="D18" s="77" t="s">
        <v>82</v>
      </c>
      <c r="E18" s="77" t="s">
        <v>79</v>
      </c>
      <c r="F18" s="54">
        <f t="shared" si="0"/>
        <v>4</v>
      </c>
      <c r="G18" s="145">
        <v>48.28</v>
      </c>
      <c r="L18" s="113">
        <f t="shared" si="1"/>
        <v>0</v>
      </c>
      <c r="M18">
        <f>0+4+0</f>
        <v>4</v>
      </c>
    </row>
    <row r="19" spans="2:13" ht="14.25">
      <c r="B19" s="81" t="s">
        <v>171</v>
      </c>
      <c r="C19" s="77" t="s">
        <v>74</v>
      </c>
      <c r="D19" s="77" t="s">
        <v>75</v>
      </c>
      <c r="E19" s="77" t="s">
        <v>76</v>
      </c>
      <c r="F19" s="54">
        <f t="shared" si="0"/>
        <v>12</v>
      </c>
      <c r="G19" s="145">
        <v>50.32</v>
      </c>
      <c r="L19" s="113">
        <f t="shared" si="1"/>
        <v>0</v>
      </c>
      <c r="M19">
        <f>4+4+4</f>
        <v>12</v>
      </c>
    </row>
    <row r="20" spans="2:12" ht="14.25">
      <c r="B20" s="81"/>
      <c r="C20" s="77" t="s">
        <v>74</v>
      </c>
      <c r="D20" s="77" t="s">
        <v>75</v>
      </c>
      <c r="E20" s="77" t="s">
        <v>76</v>
      </c>
      <c r="F20" s="54" t="s">
        <v>164</v>
      </c>
      <c r="G20" s="145"/>
      <c r="L20" s="113">
        <f t="shared" si="1"/>
        <v>0</v>
      </c>
    </row>
    <row r="21" spans="2:12" ht="14.25">
      <c r="B21" s="45"/>
      <c r="F21" s="10"/>
      <c r="G21" s="46"/>
      <c r="L21" s="143"/>
    </row>
    <row r="22" spans="3:12" ht="12.75">
      <c r="C22" s="25" t="s">
        <v>9</v>
      </c>
      <c r="D22" s="23" t="s">
        <v>163</v>
      </c>
      <c r="F22" s="19" t="s">
        <v>17</v>
      </c>
      <c r="G22"/>
      <c r="L22">
        <v>300</v>
      </c>
    </row>
    <row r="23" spans="3:12" ht="12.75">
      <c r="C23" s="25" t="s">
        <v>86</v>
      </c>
      <c r="D23" s="23" t="s">
        <v>162</v>
      </c>
      <c r="F23" s="157">
        <f ca="1">NOW()</f>
        <v>39838.77780740741</v>
      </c>
      <c r="G23" s="157"/>
      <c r="H23" s="61"/>
      <c r="L23">
        <v>300</v>
      </c>
    </row>
    <row r="24" spans="3:13" ht="12.75">
      <c r="C24" s="22" t="s">
        <v>10</v>
      </c>
      <c r="D24" s="24" t="s">
        <v>161</v>
      </c>
      <c r="G24"/>
      <c r="L24">
        <f>ROUNDUP(L22/L23*60,0)</f>
        <v>60</v>
      </c>
      <c r="M24" t="s">
        <v>150</v>
      </c>
    </row>
    <row r="26" spans="2:8" ht="12.75">
      <c r="B26" s="158" t="s">
        <v>160</v>
      </c>
      <c r="C26" s="158"/>
      <c r="D26" s="158"/>
      <c r="E26" s="158"/>
      <c r="F26" s="158"/>
      <c r="G26" s="158"/>
      <c r="H26" s="158"/>
    </row>
    <row r="28" spans="3:4" ht="12.75">
      <c r="C28" s="26" t="s">
        <v>18</v>
      </c>
      <c r="D28" s="64" t="s">
        <v>21</v>
      </c>
    </row>
  </sheetData>
  <sheetProtection/>
  <mergeCells count="6">
    <mergeCell ref="F23:G23"/>
    <mergeCell ref="B26:H26"/>
    <mergeCell ref="A1:H1"/>
    <mergeCell ref="A2:H2"/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D7" sqref="D7:F10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6.125" style="0" customWidth="1"/>
    <col min="4" max="4" width="21.875" style="0" customWidth="1"/>
    <col min="5" max="5" width="22.375" style="0" bestFit="1" customWidth="1"/>
    <col min="6" max="6" width="24.875" style="0" bestFit="1" customWidth="1"/>
    <col min="7" max="7" width="17.375" style="0" bestFit="1" customWidth="1"/>
    <col min="8" max="8" width="10.625" style="0" customWidth="1"/>
    <col min="9" max="9" width="1.625" style="0" customWidth="1"/>
    <col min="10" max="10" width="1.875" style="0" customWidth="1"/>
    <col min="11" max="11" width="18.75390625" style="0" bestFit="1" customWidth="1"/>
  </cols>
  <sheetData>
    <row r="1" spans="1:10" ht="12.75" customHeight="1">
      <c r="A1" s="150" t="s">
        <v>20</v>
      </c>
      <c r="B1" s="150"/>
      <c r="C1" s="150"/>
      <c r="D1" s="150"/>
      <c r="E1" s="150"/>
      <c r="F1" s="150"/>
      <c r="G1" s="150"/>
      <c r="H1" s="63"/>
      <c r="I1" s="63"/>
      <c r="J1" s="63"/>
    </row>
    <row r="2" spans="1:10" ht="12.75">
      <c r="A2" s="152" t="s">
        <v>41</v>
      </c>
      <c r="B2" s="152"/>
      <c r="C2" s="152"/>
      <c r="D2" s="152"/>
      <c r="E2" s="152"/>
      <c r="F2" s="152"/>
      <c r="G2" s="152"/>
      <c r="H2" s="61"/>
      <c r="I2" s="61"/>
      <c r="J2" s="61"/>
    </row>
    <row r="3" spans="1:10" ht="18.75">
      <c r="A3" s="159" t="s">
        <v>53</v>
      </c>
      <c r="B3" s="159"/>
      <c r="C3" s="159"/>
      <c r="D3" s="159"/>
      <c r="E3" s="159"/>
      <c r="F3" s="159"/>
      <c r="G3" s="159"/>
      <c r="H3" s="62"/>
      <c r="I3" s="62"/>
      <c r="J3" s="62"/>
    </row>
    <row r="4" spans="1:7" ht="15.75">
      <c r="A4" s="154" t="s">
        <v>54</v>
      </c>
      <c r="B4" s="154"/>
      <c r="C4" s="154"/>
      <c r="D4" s="154"/>
      <c r="E4" s="154"/>
      <c r="F4" s="154"/>
      <c r="G4" s="67"/>
    </row>
    <row r="5" spans="1:5" ht="15.75">
      <c r="A5" s="39"/>
      <c r="B5" s="39"/>
      <c r="C5" s="39"/>
      <c r="D5" s="39"/>
      <c r="E5" s="39"/>
    </row>
    <row r="6" spans="1:7" ht="12.75">
      <c r="A6" s="2"/>
      <c r="B6" s="2"/>
      <c r="C6" s="211" t="s">
        <v>1</v>
      </c>
      <c r="D6" s="211" t="s">
        <v>2</v>
      </c>
      <c r="E6" s="211" t="s">
        <v>15</v>
      </c>
      <c r="F6" s="211" t="s">
        <v>16</v>
      </c>
      <c r="G6" s="2"/>
    </row>
    <row r="7" spans="1:7" ht="14.25">
      <c r="A7" s="2"/>
      <c r="B7" s="2"/>
      <c r="C7" s="34">
        <v>1</v>
      </c>
      <c r="D7" s="89" t="s">
        <v>147</v>
      </c>
      <c r="E7" s="110" t="s">
        <v>148</v>
      </c>
      <c r="F7" s="89" t="s">
        <v>71</v>
      </c>
      <c r="G7" s="2"/>
    </row>
    <row r="8" spans="1:7" ht="14.25">
      <c r="A8" s="10"/>
      <c r="B8" s="10"/>
      <c r="C8" s="34">
        <v>2</v>
      </c>
      <c r="D8" s="212" t="s">
        <v>59</v>
      </c>
      <c r="E8" s="89" t="s">
        <v>60</v>
      </c>
      <c r="F8" s="187" t="s">
        <v>140</v>
      </c>
      <c r="G8" s="2"/>
    </row>
    <row r="9" spans="1:7" ht="14.25">
      <c r="A9" s="10"/>
      <c r="B9" s="10"/>
      <c r="C9" s="34">
        <v>3</v>
      </c>
      <c r="D9" s="89" t="s">
        <v>149</v>
      </c>
      <c r="E9" s="110" t="s">
        <v>148</v>
      </c>
      <c r="F9" s="89" t="s">
        <v>71</v>
      </c>
      <c r="G9" s="2"/>
    </row>
    <row r="10" spans="1:7" ht="14.25">
      <c r="A10" s="10"/>
      <c r="B10" s="10"/>
      <c r="C10" s="34">
        <v>4</v>
      </c>
      <c r="D10" s="107" t="s">
        <v>141</v>
      </c>
      <c r="E10" s="94" t="s">
        <v>139</v>
      </c>
      <c r="F10" s="94" t="s">
        <v>76</v>
      </c>
      <c r="G10" s="2"/>
    </row>
    <row r="11" spans="1:3" ht="12.75">
      <c r="A11" s="27"/>
      <c r="B11" s="27"/>
      <c r="C11" s="27"/>
    </row>
    <row r="13" spans="4:6" ht="12.75">
      <c r="D13" s="65" t="s">
        <v>18</v>
      </c>
      <c r="F13" s="19" t="s">
        <v>17</v>
      </c>
    </row>
    <row r="14" spans="4:6" ht="12.75">
      <c r="D14" s="66" t="s">
        <v>21</v>
      </c>
      <c r="F14" s="12">
        <f ca="1">NOW()</f>
        <v>39838.77780740741</v>
      </c>
    </row>
  </sheetData>
  <sheetProtection/>
  <mergeCells count="4">
    <mergeCell ref="A1:G1"/>
    <mergeCell ref="A2:G2"/>
    <mergeCell ref="A3:G3"/>
    <mergeCell ref="A4:F4"/>
  </mergeCells>
  <printOptions horizontalCentered="1"/>
  <pageMargins left="0.35433070866141736" right="0.35433070866141736" top="0.5118110236220472" bottom="0.984251968503937" header="0.35433070866141736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C7" sqref="C7:E10"/>
    </sheetView>
  </sheetViews>
  <sheetFormatPr defaultColWidth="9.00390625" defaultRowHeight="12.75"/>
  <cols>
    <col min="1" max="1" width="9.125" style="0" customWidth="1"/>
    <col min="2" max="2" width="10.25390625" style="0" customWidth="1"/>
    <col min="3" max="3" width="10.625" style="0" bestFit="1" customWidth="1"/>
    <col min="4" max="4" width="14.25390625" style="0" bestFit="1" customWidth="1"/>
    <col min="5" max="5" width="22.25390625" style="0" bestFit="1" customWidth="1"/>
    <col min="6" max="6" width="15.75390625" style="0" bestFit="1" customWidth="1"/>
    <col min="7" max="7" width="17.375" style="0" bestFit="1" customWidth="1"/>
    <col min="8" max="8" width="10.625" style="0" customWidth="1"/>
    <col min="9" max="10" width="20.875" style="0" bestFit="1" customWidth="1"/>
    <col min="11" max="11" width="18.75390625" style="0" bestFit="1" customWidth="1"/>
  </cols>
  <sheetData>
    <row r="1" spans="1:10" ht="18">
      <c r="A1" s="213" t="s">
        <v>20</v>
      </c>
      <c r="B1" s="213"/>
      <c r="C1" s="213"/>
      <c r="D1" s="213"/>
      <c r="E1" s="213"/>
      <c r="F1" s="213"/>
      <c r="G1" s="213"/>
      <c r="H1" s="213"/>
      <c r="I1" s="63"/>
      <c r="J1" s="63"/>
    </row>
    <row r="2" spans="1:10" ht="18" customHeight="1">
      <c r="A2" s="214" t="s">
        <v>41</v>
      </c>
      <c r="B2" s="214"/>
      <c r="C2" s="214"/>
      <c r="D2" s="214"/>
      <c r="E2" s="214"/>
      <c r="F2" s="214"/>
      <c r="G2" s="214"/>
      <c r="H2" s="214"/>
      <c r="I2" s="61"/>
      <c r="J2" s="61"/>
    </row>
    <row r="3" spans="1:10" ht="23.25" customHeight="1">
      <c r="A3" s="217" t="s">
        <v>57</v>
      </c>
      <c r="B3" s="217"/>
      <c r="C3" s="217"/>
      <c r="D3" s="217"/>
      <c r="E3" s="217"/>
      <c r="F3" s="217"/>
      <c r="G3" s="217"/>
      <c r="H3" s="217"/>
      <c r="I3" s="62"/>
      <c r="J3" s="62"/>
    </row>
    <row r="4" spans="1:8" ht="17.25" customHeight="1">
      <c r="A4" s="215" t="s">
        <v>54</v>
      </c>
      <c r="B4" s="215"/>
      <c r="C4" s="215"/>
      <c r="D4" s="215"/>
      <c r="E4" s="215"/>
      <c r="F4" s="215"/>
      <c r="G4" s="215"/>
      <c r="H4" s="215"/>
    </row>
    <row r="5" spans="1:5" ht="15.75">
      <c r="A5" s="39"/>
      <c r="B5" s="39"/>
      <c r="C5" s="39"/>
      <c r="D5" s="39"/>
      <c r="E5" s="39"/>
    </row>
    <row r="6" spans="1:11" ht="14.25">
      <c r="A6" s="2"/>
      <c r="B6" s="9" t="s">
        <v>85</v>
      </c>
      <c r="C6" s="9" t="s">
        <v>2</v>
      </c>
      <c r="D6" s="9" t="s">
        <v>15</v>
      </c>
      <c r="E6" s="9" t="s">
        <v>16</v>
      </c>
      <c r="F6" s="47" t="s">
        <v>31</v>
      </c>
      <c r="G6" s="47" t="s">
        <v>7</v>
      </c>
      <c r="J6" s="189" t="s">
        <v>151</v>
      </c>
      <c r="K6" s="184" t="s">
        <v>152</v>
      </c>
    </row>
    <row r="7" spans="1:10" ht="14.25">
      <c r="A7" s="2"/>
      <c r="B7" s="34">
        <v>1</v>
      </c>
      <c r="C7" s="89" t="s">
        <v>147</v>
      </c>
      <c r="D7" s="110" t="s">
        <v>148</v>
      </c>
      <c r="E7" s="89" t="s">
        <v>71</v>
      </c>
      <c r="F7" s="54">
        <f>J7+K7</f>
        <v>0</v>
      </c>
      <c r="G7" s="54"/>
      <c r="J7" s="113">
        <f>ROUNDUP(IF(G7-$J$15&lt;0,0,-($J$15-G7)/4),0)</f>
        <v>0</v>
      </c>
    </row>
    <row r="8" spans="1:10" ht="14.25">
      <c r="A8" s="10"/>
      <c r="B8" s="34">
        <v>2</v>
      </c>
      <c r="C8" s="212" t="s">
        <v>59</v>
      </c>
      <c r="D8" s="89" t="s">
        <v>60</v>
      </c>
      <c r="E8" s="187" t="s">
        <v>140</v>
      </c>
      <c r="F8" s="54">
        <f>J8+K8</f>
        <v>0</v>
      </c>
      <c r="G8" s="54"/>
      <c r="J8" s="113">
        <f>ROUNDUP(IF(G8-$J$15&lt;0,0,-($J$15-G8)/4),0)</f>
        <v>0</v>
      </c>
    </row>
    <row r="9" spans="1:10" ht="14.25">
      <c r="A9" s="10"/>
      <c r="B9" s="34">
        <v>3</v>
      </c>
      <c r="C9" s="89" t="s">
        <v>149</v>
      </c>
      <c r="D9" s="110" t="s">
        <v>148</v>
      </c>
      <c r="E9" s="89" t="s">
        <v>71</v>
      </c>
      <c r="F9" s="54">
        <f>J9+K9</f>
        <v>0</v>
      </c>
      <c r="G9" s="54"/>
      <c r="J9" s="113">
        <f>ROUNDUP(IF(G9-$J$15&lt;0,0,-($J$15-G9)/4),0)</f>
        <v>0</v>
      </c>
    </row>
    <row r="10" spans="1:10" ht="14.25" customHeight="1">
      <c r="A10" s="10"/>
      <c r="B10" s="34">
        <v>4</v>
      </c>
      <c r="C10" s="107" t="s">
        <v>141</v>
      </c>
      <c r="D10" s="94" t="s">
        <v>139</v>
      </c>
      <c r="E10" s="94" t="s">
        <v>76</v>
      </c>
      <c r="F10" s="54">
        <f>J10+K10</f>
        <v>0</v>
      </c>
      <c r="G10" s="54"/>
      <c r="J10" s="113">
        <f>ROUNDUP(IF(G10-$J$15&lt;0,0,-($J$15-G10)/4),0)</f>
        <v>0</v>
      </c>
    </row>
    <row r="11" spans="1:10" ht="14.25">
      <c r="A11" s="27"/>
      <c r="B11" s="27"/>
      <c r="C11" s="27"/>
      <c r="D11" s="27"/>
      <c r="J11" s="143"/>
    </row>
    <row r="12" ht="14.25">
      <c r="J12" s="143"/>
    </row>
    <row r="13" spans="4:10" ht="12.75">
      <c r="D13" s="25" t="s">
        <v>9</v>
      </c>
      <c r="E13" s="101" t="s">
        <v>196</v>
      </c>
      <c r="J13">
        <v>300</v>
      </c>
    </row>
    <row r="14" spans="4:10" ht="12.75">
      <c r="D14" s="25" t="s">
        <v>86</v>
      </c>
      <c r="E14" s="101" t="s">
        <v>180</v>
      </c>
      <c r="J14">
        <v>325</v>
      </c>
    </row>
    <row r="15" spans="4:11" ht="12.75">
      <c r="D15" s="22" t="s">
        <v>10</v>
      </c>
      <c r="E15" s="101" t="s">
        <v>195</v>
      </c>
      <c r="J15">
        <f>ROUNDUP(J13/J14*60,0)</f>
        <v>56</v>
      </c>
      <c r="K15" t="s">
        <v>150</v>
      </c>
    </row>
    <row r="16" spans="3:5" ht="12.75">
      <c r="C16" s="186" t="s">
        <v>186</v>
      </c>
      <c r="D16" s="186"/>
      <c r="E16" s="14">
        <v>9</v>
      </c>
    </row>
    <row r="17" spans="3:5" ht="12.75">
      <c r="C17" s="186" t="s">
        <v>185</v>
      </c>
      <c r="D17" s="186"/>
      <c r="E17" s="68">
        <v>10</v>
      </c>
    </row>
    <row r="19" spans="3:9" ht="12.75">
      <c r="C19" s="158" t="s">
        <v>221</v>
      </c>
      <c r="D19" s="158"/>
      <c r="E19" s="158"/>
      <c r="F19" s="158"/>
      <c r="G19" s="158"/>
      <c r="H19" s="158"/>
      <c r="I19" s="158"/>
    </row>
    <row r="22" spans="4:6" ht="12.75">
      <c r="D22" s="65" t="s">
        <v>18</v>
      </c>
      <c r="F22" s="24" t="s">
        <v>17</v>
      </c>
    </row>
    <row r="23" spans="4:6" ht="12.75">
      <c r="D23" s="66" t="s">
        <v>21</v>
      </c>
      <c r="F23" s="216">
        <f ca="1">NOW()</f>
        <v>39838.77780740741</v>
      </c>
    </row>
  </sheetData>
  <sheetProtection/>
  <mergeCells count="7">
    <mergeCell ref="C19:I19"/>
    <mergeCell ref="A4:H4"/>
    <mergeCell ref="A3:H3"/>
    <mergeCell ref="A2:H2"/>
    <mergeCell ref="A1:H1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7" sqref="D7:F8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6.125" style="0" customWidth="1"/>
    <col min="4" max="4" width="18.875" style="0" customWidth="1"/>
    <col min="5" max="5" width="22.25390625" style="0" bestFit="1" customWidth="1"/>
    <col min="6" max="6" width="24.875" style="0" bestFit="1" customWidth="1"/>
    <col min="7" max="7" width="17.375" style="0" bestFit="1" customWidth="1"/>
    <col min="8" max="8" width="10.625" style="0" customWidth="1"/>
    <col min="9" max="9" width="1.625" style="0" customWidth="1"/>
    <col min="10" max="10" width="1.875" style="0" customWidth="1"/>
    <col min="11" max="11" width="18.75390625" style="0" bestFit="1" customWidth="1"/>
  </cols>
  <sheetData>
    <row r="1" spans="1:10" ht="12.75" customHeight="1">
      <c r="A1" s="150" t="s">
        <v>20</v>
      </c>
      <c r="B1" s="150"/>
      <c r="C1" s="150"/>
      <c r="D1" s="150"/>
      <c r="E1" s="150"/>
      <c r="F1" s="150"/>
      <c r="G1" s="150"/>
      <c r="H1" s="63"/>
      <c r="I1" s="63"/>
      <c r="J1" s="63"/>
    </row>
    <row r="2" spans="1:10" ht="12.75">
      <c r="A2" s="152" t="s">
        <v>41</v>
      </c>
      <c r="B2" s="152"/>
      <c r="C2" s="152"/>
      <c r="D2" s="152"/>
      <c r="E2" s="152"/>
      <c r="F2" s="152"/>
      <c r="G2" s="152"/>
      <c r="H2" s="61"/>
      <c r="I2" s="61"/>
      <c r="J2" s="61"/>
    </row>
    <row r="3" spans="1:10" ht="18.75">
      <c r="A3" s="159" t="s">
        <v>55</v>
      </c>
      <c r="B3" s="159"/>
      <c r="C3" s="159"/>
      <c r="D3" s="159"/>
      <c r="E3" s="159"/>
      <c r="F3" s="159"/>
      <c r="G3" s="159"/>
      <c r="H3" s="62"/>
      <c r="I3" s="62"/>
      <c r="J3" s="62"/>
    </row>
    <row r="4" spans="1:7" ht="15.75">
      <c r="A4" s="154" t="s">
        <v>54</v>
      </c>
      <c r="B4" s="154"/>
      <c r="C4" s="154"/>
      <c r="D4" s="154"/>
      <c r="E4" s="154"/>
      <c r="F4" s="154"/>
      <c r="G4" s="67"/>
    </row>
    <row r="5" spans="1:5" ht="15.75">
      <c r="A5" s="39"/>
      <c r="B5" s="39"/>
      <c r="C5" s="39"/>
      <c r="D5" s="39"/>
      <c r="E5" s="39"/>
    </row>
    <row r="6" spans="1:7" ht="12.75">
      <c r="A6" s="2"/>
      <c r="B6" s="2"/>
      <c r="C6" s="9" t="s">
        <v>1</v>
      </c>
      <c r="D6" s="9" t="s">
        <v>2</v>
      </c>
      <c r="E6" s="9" t="s">
        <v>15</v>
      </c>
      <c r="F6" s="9" t="s">
        <v>16</v>
      </c>
      <c r="G6" s="2"/>
    </row>
    <row r="7" spans="1:7" ht="14.25">
      <c r="A7" s="2"/>
      <c r="B7" s="2"/>
      <c r="C7" s="34">
        <v>1</v>
      </c>
      <c r="D7" s="104"/>
      <c r="E7" s="105"/>
      <c r="F7" s="106"/>
      <c r="G7" s="2"/>
    </row>
    <row r="8" spans="1:7" ht="14.25">
      <c r="A8" s="10"/>
      <c r="B8" s="10"/>
      <c r="C8" s="34">
        <v>2</v>
      </c>
      <c r="D8" s="107"/>
      <c r="E8" s="94"/>
      <c r="F8" s="94"/>
      <c r="G8" s="2"/>
    </row>
    <row r="9" spans="1:4" ht="12.75">
      <c r="A9" s="27"/>
      <c r="B9" s="27"/>
      <c r="C9" s="27"/>
      <c r="D9" s="27"/>
    </row>
    <row r="11" spans="4:6" ht="12.75">
      <c r="D11" s="65" t="s">
        <v>18</v>
      </c>
      <c r="F11" s="19" t="s">
        <v>17</v>
      </c>
    </row>
    <row r="12" spans="4:6" ht="12.75">
      <c r="D12" s="66" t="s">
        <v>21</v>
      </c>
      <c r="F12" s="12">
        <f ca="1">NOW()</f>
        <v>39838.77780740741</v>
      </c>
    </row>
  </sheetData>
  <sheetProtection/>
  <mergeCells count="4">
    <mergeCell ref="A1:G1"/>
    <mergeCell ref="A2:G2"/>
    <mergeCell ref="A3:G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7.375" style="0" bestFit="1" customWidth="1"/>
    <col min="4" max="4" width="30.00390625" style="0" customWidth="1"/>
    <col min="5" max="5" width="12.75390625" style="0" bestFit="1" customWidth="1"/>
    <col min="6" max="6" width="24.875" style="0" bestFit="1" customWidth="1"/>
    <col min="7" max="7" width="17.375" style="0" bestFit="1" customWidth="1"/>
    <col min="8" max="8" width="10.625" style="0" customWidth="1"/>
    <col min="9" max="9" width="1.625" style="0" customWidth="1"/>
    <col min="10" max="10" width="1.875" style="0" customWidth="1"/>
    <col min="11" max="11" width="18.75390625" style="0" bestFit="1" customWidth="1"/>
  </cols>
  <sheetData>
    <row r="1" spans="1:10" ht="12.75" customHeight="1">
      <c r="A1" s="150" t="s">
        <v>20</v>
      </c>
      <c r="B1" s="150"/>
      <c r="C1" s="150"/>
      <c r="D1" s="150"/>
      <c r="E1" s="150"/>
      <c r="F1" s="150"/>
      <c r="G1" s="150"/>
      <c r="H1" s="63"/>
      <c r="I1" s="63"/>
      <c r="J1" s="63"/>
    </row>
    <row r="2" spans="1:10" ht="12.75">
      <c r="A2" s="152" t="s">
        <v>41</v>
      </c>
      <c r="B2" s="152"/>
      <c r="C2" s="152"/>
      <c r="D2" s="152"/>
      <c r="E2" s="152"/>
      <c r="F2" s="152"/>
      <c r="G2" s="152"/>
      <c r="H2" s="61"/>
      <c r="I2" s="61"/>
      <c r="J2" s="61"/>
    </row>
    <row r="3" spans="1:10" ht="18.75">
      <c r="A3" s="159" t="s">
        <v>56</v>
      </c>
      <c r="B3" s="159"/>
      <c r="C3" s="159"/>
      <c r="D3" s="159"/>
      <c r="E3" s="159"/>
      <c r="F3" s="159"/>
      <c r="G3" s="159"/>
      <c r="H3" s="62"/>
      <c r="I3" s="62"/>
      <c r="J3" s="62"/>
    </row>
    <row r="4" spans="1:7" ht="15.75">
      <c r="A4" s="154" t="s">
        <v>54</v>
      </c>
      <c r="B4" s="154"/>
      <c r="C4" s="154"/>
      <c r="D4" s="154"/>
      <c r="E4" s="154"/>
      <c r="F4" s="154"/>
      <c r="G4" s="67"/>
    </row>
    <row r="5" spans="1:5" ht="15.75">
      <c r="A5" s="39"/>
      <c r="B5" s="39"/>
      <c r="C5" s="39"/>
      <c r="D5" s="39"/>
      <c r="E5" s="39"/>
    </row>
    <row r="6" spans="1:7" ht="12.75">
      <c r="A6" s="2"/>
      <c r="B6" s="2"/>
      <c r="C6" s="9" t="s">
        <v>85</v>
      </c>
      <c r="D6" s="9" t="s">
        <v>2</v>
      </c>
      <c r="E6" s="9" t="s">
        <v>15</v>
      </c>
      <c r="F6" s="9" t="s">
        <v>16</v>
      </c>
      <c r="G6" s="2"/>
    </row>
    <row r="7" spans="1:7" ht="12.75">
      <c r="A7" s="2"/>
      <c r="B7" s="2"/>
      <c r="C7" s="34">
        <v>1</v>
      </c>
      <c r="D7" s="32"/>
      <c r="E7" s="33"/>
      <c r="F7" s="33"/>
      <c r="G7" s="2"/>
    </row>
    <row r="8" spans="1:7" ht="31.5" customHeight="1">
      <c r="A8" s="10"/>
      <c r="B8" s="10"/>
      <c r="C8" s="34">
        <v>2</v>
      </c>
      <c r="D8" s="20"/>
      <c r="E8" s="21"/>
      <c r="F8" s="21"/>
      <c r="G8" s="2"/>
    </row>
    <row r="9" spans="1:7" ht="12.75">
      <c r="A9" s="10"/>
      <c r="B9" s="10"/>
      <c r="C9" s="34">
        <v>3</v>
      </c>
      <c r="D9" s="32"/>
      <c r="E9" s="33"/>
      <c r="F9" s="33"/>
      <c r="G9" s="2"/>
    </row>
    <row r="10" spans="1:7" ht="24.75" customHeight="1">
      <c r="A10" s="10"/>
      <c r="B10" s="10"/>
      <c r="C10" s="34">
        <v>4</v>
      </c>
      <c r="D10" s="32"/>
      <c r="E10" s="48"/>
      <c r="F10" s="48"/>
      <c r="G10" s="2"/>
    </row>
    <row r="11" spans="1:7" ht="26.25" customHeight="1">
      <c r="A11" s="10"/>
      <c r="B11" s="10"/>
      <c r="C11" s="34">
        <v>5</v>
      </c>
      <c r="D11" s="20"/>
      <c r="E11" s="38"/>
      <c r="F11" s="21"/>
      <c r="G11" s="2"/>
    </row>
    <row r="12" spans="1:7" ht="24" customHeight="1">
      <c r="A12" s="10"/>
      <c r="B12" s="10"/>
      <c r="C12" s="34">
        <v>6</v>
      </c>
      <c r="D12" s="20"/>
      <c r="E12" s="21"/>
      <c r="F12" s="21"/>
      <c r="G12" s="2"/>
    </row>
    <row r="13" spans="1:7" ht="12.75">
      <c r="A13" s="10"/>
      <c r="B13" s="10"/>
      <c r="C13" s="34">
        <v>7</v>
      </c>
      <c r="D13" s="32"/>
      <c r="E13" s="33"/>
      <c r="F13" s="21"/>
      <c r="G13" s="2"/>
    </row>
    <row r="14" spans="1:7" ht="12.75">
      <c r="A14" s="10"/>
      <c r="B14" s="10"/>
      <c r="C14" s="34">
        <v>8</v>
      </c>
      <c r="D14" s="32"/>
      <c r="E14" s="33"/>
      <c r="F14" s="33"/>
      <c r="G14" s="2"/>
    </row>
    <row r="15" spans="1:7" ht="32.25" customHeight="1">
      <c r="A15" s="10"/>
      <c r="B15" s="10"/>
      <c r="C15" s="34">
        <v>9</v>
      </c>
      <c r="D15" s="41"/>
      <c r="E15" s="21"/>
      <c r="F15" s="21"/>
      <c r="G15" s="2"/>
    </row>
    <row r="16" spans="1:7" ht="12.75">
      <c r="A16" s="10"/>
      <c r="B16" s="10"/>
      <c r="C16" s="34">
        <v>10</v>
      </c>
      <c r="D16" s="43"/>
      <c r="E16" s="21"/>
      <c r="F16" s="21"/>
      <c r="G16" s="2"/>
    </row>
    <row r="17" spans="1:7" ht="12.75">
      <c r="A17" s="10"/>
      <c r="B17" s="10"/>
      <c r="C17" s="34">
        <v>11</v>
      </c>
      <c r="D17" s="32"/>
      <c r="E17" s="33"/>
      <c r="F17" s="33"/>
      <c r="G17" s="2"/>
    </row>
    <row r="18" spans="1:7" ht="24.75" customHeight="1">
      <c r="A18" s="10"/>
      <c r="B18" s="10"/>
      <c r="C18" s="34">
        <v>12</v>
      </c>
      <c r="D18" s="20"/>
      <c r="E18" s="38"/>
      <c r="F18" s="21"/>
      <c r="G18" s="2"/>
    </row>
    <row r="19" spans="1:4" ht="12.75">
      <c r="A19" s="27"/>
      <c r="B19" s="27"/>
      <c r="C19" s="27"/>
      <c r="D19" s="27"/>
    </row>
    <row r="21" ht="12.75">
      <c r="D21" s="65" t="s">
        <v>18</v>
      </c>
    </row>
    <row r="22" spans="4:6" ht="12.75">
      <c r="D22" s="66" t="s">
        <v>21</v>
      </c>
      <c r="E22" s="19" t="s">
        <v>17</v>
      </c>
      <c r="F22" s="12">
        <f ca="1">NOW()</f>
        <v>39838.77780740741</v>
      </c>
    </row>
  </sheetData>
  <sheetProtection/>
  <mergeCells count="4">
    <mergeCell ref="A1:G1"/>
    <mergeCell ref="A2:G2"/>
    <mergeCell ref="A3:G3"/>
    <mergeCell ref="A4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3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4.00390625" style="2" bestFit="1" customWidth="1"/>
    <col min="2" max="2" width="22.00390625" style="29" bestFit="1" customWidth="1"/>
    <col min="3" max="3" width="28.125" style="29" customWidth="1"/>
    <col min="4" max="4" width="31.875" style="29" bestFit="1" customWidth="1"/>
    <col min="5" max="16384" width="9.125" style="2" customWidth="1"/>
  </cols>
  <sheetData>
    <row r="1" spans="1:4" ht="12.75">
      <c r="A1" s="28"/>
      <c r="B1" s="28"/>
      <c r="C1" s="28"/>
      <c r="D1" s="28"/>
    </row>
    <row r="2" spans="1:4" ht="12.75">
      <c r="A2" s="29"/>
      <c r="B2" s="28"/>
      <c r="C2" s="28"/>
      <c r="D2" s="28"/>
    </row>
    <row r="3" spans="1:4" ht="12.75">
      <c r="A3" s="29"/>
      <c r="B3" s="9" t="s">
        <v>2</v>
      </c>
      <c r="C3" s="59" t="s">
        <v>15</v>
      </c>
      <c r="D3" s="9" t="s">
        <v>16</v>
      </c>
    </row>
    <row r="4" spans="1:4" ht="12.75">
      <c r="A4" s="29">
        <v>1</v>
      </c>
      <c r="B4" s="43"/>
      <c r="C4" s="33"/>
      <c r="D4" s="34"/>
    </row>
    <row r="5" spans="1:4" ht="12.75">
      <c r="A5" s="29">
        <v>2</v>
      </c>
      <c r="B5" s="32"/>
      <c r="C5" s="56"/>
      <c r="D5" s="21"/>
    </row>
    <row r="6" spans="1:4" ht="12.75">
      <c r="A6" s="29">
        <v>3</v>
      </c>
      <c r="B6" s="40"/>
      <c r="C6" s="38"/>
      <c r="D6" s="33"/>
    </row>
    <row r="7" spans="1:4" ht="12.75">
      <c r="A7" s="29">
        <v>4</v>
      </c>
      <c r="B7" s="43"/>
      <c r="C7" s="21"/>
      <c r="D7" s="21"/>
    </row>
    <row r="8" spans="1:4" ht="12.75">
      <c r="A8" s="29">
        <v>5</v>
      </c>
      <c r="B8" s="32"/>
      <c r="C8" s="38"/>
      <c r="D8" s="33"/>
    </row>
    <row r="9" spans="1:4" ht="12.75">
      <c r="A9" s="29">
        <v>6</v>
      </c>
      <c r="B9" s="32"/>
      <c r="C9" s="21"/>
      <c r="D9" s="38"/>
    </row>
    <row r="10" spans="1:4" ht="12.75">
      <c r="A10" s="29">
        <v>7</v>
      </c>
      <c r="B10" s="43"/>
      <c r="C10" s="56"/>
      <c r="D10" s="54"/>
    </row>
    <row r="11" spans="1:4" ht="12.75">
      <c r="A11" s="29">
        <v>8</v>
      </c>
      <c r="B11" s="41"/>
      <c r="C11" s="33"/>
      <c r="D11" s="38"/>
    </row>
    <row r="12" spans="1:4" ht="12.75">
      <c r="A12" s="29">
        <v>9</v>
      </c>
      <c r="B12" s="20"/>
      <c r="C12" s="34"/>
      <c r="D12" s="52"/>
    </row>
    <row r="13" spans="1:4" ht="12.75">
      <c r="A13" s="29">
        <v>10</v>
      </c>
      <c r="B13" s="32"/>
      <c r="C13" s="54"/>
      <c r="D13" s="21"/>
    </row>
    <row r="14" spans="1:4" ht="12.75">
      <c r="A14" s="29">
        <v>11</v>
      </c>
      <c r="B14" s="32"/>
      <c r="C14" s="33"/>
      <c r="D14" s="33"/>
    </row>
    <row r="15" spans="1:4" ht="12.75">
      <c r="A15" s="29">
        <v>12</v>
      </c>
      <c r="B15" s="35"/>
      <c r="C15" s="21"/>
      <c r="D15" s="21"/>
    </row>
    <row r="16" spans="1:4" ht="12.75">
      <c r="A16" s="29">
        <v>13</v>
      </c>
      <c r="B16" s="41"/>
      <c r="C16" s="21"/>
      <c r="D16" s="21"/>
    </row>
    <row r="17" spans="1:4" ht="12.75">
      <c r="A17" s="29">
        <v>14</v>
      </c>
      <c r="B17" s="20"/>
      <c r="C17" s="21"/>
      <c r="D17" s="21"/>
    </row>
    <row r="18" spans="1:4" ht="12.75">
      <c r="A18" s="29">
        <v>15</v>
      </c>
      <c r="B18" s="32"/>
      <c r="C18" s="38"/>
      <c r="D18" s="38"/>
    </row>
    <row r="19" spans="1:4" ht="12.75">
      <c r="A19" s="29">
        <v>16</v>
      </c>
      <c r="B19" s="40"/>
      <c r="C19" s="33"/>
      <c r="D19" s="33"/>
    </row>
    <row r="20" spans="1:4" ht="12.75">
      <c r="A20" s="29">
        <v>17</v>
      </c>
      <c r="B20" s="41"/>
      <c r="C20" s="21"/>
      <c r="D20" s="33"/>
    </row>
    <row r="21" spans="1:4" ht="12.75">
      <c r="A21" s="29">
        <v>18</v>
      </c>
      <c r="B21" s="40"/>
      <c r="C21" s="21"/>
      <c r="D21" s="21"/>
    </row>
    <row r="22" spans="1:4" ht="12.75">
      <c r="A22" s="29">
        <v>19</v>
      </c>
      <c r="B22" s="20"/>
      <c r="C22" s="21"/>
      <c r="D22" s="2"/>
    </row>
    <row r="23" spans="1:4" ht="12.75">
      <c r="A23" s="29">
        <v>20</v>
      </c>
      <c r="B23" s="44"/>
      <c r="C23" s="33"/>
      <c r="D23" s="31"/>
    </row>
    <row r="24" spans="1:4" ht="12.75">
      <c r="A24" s="29">
        <v>21</v>
      </c>
      <c r="B24" s="32"/>
      <c r="C24" s="33"/>
      <c r="D24" s="31"/>
    </row>
    <row r="25" spans="1:4" ht="12.75">
      <c r="A25" s="29">
        <v>46</v>
      </c>
      <c r="B25" s="35"/>
      <c r="C25" s="38"/>
      <c r="D25" s="31"/>
    </row>
    <row r="26" spans="1:4" ht="12.75">
      <c r="A26" s="29">
        <v>47</v>
      </c>
      <c r="B26" s="20"/>
      <c r="C26" s="33"/>
      <c r="D26" s="31"/>
    </row>
    <row r="27" spans="1:4" ht="12.75">
      <c r="A27" s="29">
        <v>48</v>
      </c>
      <c r="B27" s="53"/>
      <c r="C27" s="33"/>
      <c r="D27" s="31"/>
    </row>
    <row r="28" spans="1:4" ht="12.75">
      <c r="A28" s="29">
        <v>49</v>
      </c>
      <c r="B28" s="32"/>
      <c r="C28" s="21"/>
      <c r="D28" s="31"/>
    </row>
    <row r="29" spans="1:4" ht="12.75">
      <c r="A29" s="29">
        <v>50</v>
      </c>
      <c r="B29" s="32"/>
      <c r="C29" s="38"/>
      <c r="D29" s="31"/>
    </row>
    <row r="30" spans="1:4" ht="12.75">
      <c r="A30" s="29">
        <v>51</v>
      </c>
      <c r="B30" s="32"/>
      <c r="C30" s="21"/>
      <c r="D30" s="31"/>
    </row>
    <row r="31" spans="1:4" ht="12.75">
      <c r="A31" s="29">
        <v>52</v>
      </c>
      <c r="B31" s="41"/>
      <c r="C31" s="33"/>
      <c r="D31" s="31"/>
    </row>
    <row r="32" spans="1:4" ht="12.75">
      <c r="A32" s="29">
        <v>53</v>
      </c>
      <c r="B32" s="51"/>
      <c r="C32" s="21"/>
      <c r="D32" s="31"/>
    </row>
    <row r="33" spans="1:4" ht="12.75">
      <c r="A33" s="29">
        <v>54</v>
      </c>
      <c r="B33" s="55"/>
      <c r="C33" s="33"/>
      <c r="D33" s="31"/>
    </row>
    <row r="34" spans="1:4" ht="12.75">
      <c r="A34" s="29">
        <v>55</v>
      </c>
      <c r="B34" s="20"/>
      <c r="C34" s="33"/>
      <c r="D34" s="31"/>
    </row>
    <row r="35" spans="1:4" ht="12.75">
      <c r="A35" s="29">
        <v>56</v>
      </c>
      <c r="B35" s="32"/>
      <c r="C35" s="54"/>
      <c r="D35" s="31"/>
    </row>
    <row r="36" spans="1:4" ht="12.75">
      <c r="A36" s="29">
        <v>57</v>
      </c>
      <c r="B36" s="43"/>
      <c r="C36" s="54"/>
      <c r="D36" s="31"/>
    </row>
    <row r="37" spans="1:4" ht="12.75">
      <c r="A37" s="29">
        <v>58</v>
      </c>
      <c r="B37" s="32"/>
      <c r="C37" s="52"/>
      <c r="D37" s="31"/>
    </row>
    <row r="38" spans="1:4" ht="12.75">
      <c r="A38" s="29">
        <v>59</v>
      </c>
      <c r="B38" s="36"/>
      <c r="C38" s="52"/>
      <c r="D38" s="31"/>
    </row>
    <row r="39" spans="1:4" ht="12.75">
      <c r="A39" s="29">
        <v>60</v>
      </c>
      <c r="B39" s="32"/>
      <c r="C39" s="33"/>
      <c r="D39" s="31"/>
    </row>
    <row r="40" spans="1:4" ht="12.75">
      <c r="A40" s="29">
        <v>61</v>
      </c>
      <c r="B40" s="32"/>
      <c r="C40" s="52"/>
      <c r="D40" s="31"/>
    </row>
    <row r="41" spans="1:3" ht="12.75">
      <c r="A41" s="29">
        <v>62</v>
      </c>
      <c r="B41" s="55"/>
      <c r="C41" s="33"/>
    </row>
    <row r="42" spans="1:3" ht="12.75">
      <c r="A42" s="29">
        <v>63</v>
      </c>
      <c r="B42" s="20"/>
      <c r="C42" s="31"/>
    </row>
    <row r="43" spans="1:3" ht="12.75">
      <c r="A43" s="29">
        <v>64</v>
      </c>
      <c r="B43" s="20"/>
      <c r="C43" s="31"/>
    </row>
    <row r="44" spans="1:3" ht="12.75">
      <c r="A44" s="29">
        <v>65</v>
      </c>
      <c r="B44" s="41"/>
      <c r="C44" s="31"/>
    </row>
    <row r="45" spans="1:3" ht="12.75">
      <c r="A45" s="29">
        <v>66</v>
      </c>
      <c r="B45" s="51"/>
      <c r="C45" s="31"/>
    </row>
    <row r="46" spans="1:3" ht="12.75">
      <c r="A46" s="29">
        <v>67</v>
      </c>
      <c r="B46" s="57"/>
      <c r="C46" s="31"/>
    </row>
    <row r="47" spans="1:3" ht="12.75">
      <c r="A47" s="29">
        <v>68</v>
      </c>
      <c r="B47" s="58"/>
      <c r="C47" s="31"/>
    </row>
    <row r="48" spans="1:3" ht="12.75">
      <c r="A48" s="29">
        <v>69</v>
      </c>
      <c r="B48" s="20"/>
      <c r="C48" s="31"/>
    </row>
    <row r="49" spans="1:3" ht="12.75">
      <c r="A49" s="29">
        <v>70</v>
      </c>
      <c r="B49" s="32"/>
      <c r="C49" s="31"/>
    </row>
    <row r="50" spans="1:3" ht="12.75">
      <c r="A50" s="29">
        <v>71</v>
      </c>
      <c r="B50" s="32"/>
      <c r="C50" s="31"/>
    </row>
    <row r="51" spans="1:3" ht="12.75">
      <c r="A51" s="29">
        <v>72</v>
      </c>
      <c r="B51" s="32"/>
      <c r="C51" s="31"/>
    </row>
    <row r="52" spans="1:3" ht="12.75">
      <c r="A52" s="29">
        <v>73</v>
      </c>
      <c r="B52" s="51"/>
      <c r="C52" s="31"/>
    </row>
    <row r="53" spans="1:2" ht="12.75">
      <c r="A53" s="29">
        <v>74</v>
      </c>
      <c r="B53" s="32"/>
    </row>
    <row r="54" spans="1:2" ht="12.75">
      <c r="A54" s="29">
        <v>75</v>
      </c>
      <c r="B54" s="32"/>
    </row>
    <row r="55" spans="1:2" ht="12.75">
      <c r="A55" s="29">
        <v>76</v>
      </c>
      <c r="B55" s="43"/>
    </row>
    <row r="56" spans="1:2" ht="12.75">
      <c r="A56" s="29">
        <v>77</v>
      </c>
      <c r="B56" s="32"/>
    </row>
    <row r="57" spans="1:2" ht="12.75">
      <c r="A57" s="29">
        <v>78</v>
      </c>
      <c r="B57" s="32"/>
    </row>
    <row r="58" spans="1:2" ht="12.75">
      <c r="A58" s="29">
        <v>79</v>
      </c>
      <c r="B58" s="40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</sheetData>
  <sheetProtection/>
  <printOptions horizontalCentered="1" verticalCentered="1"/>
  <pageMargins left="0" right="0" top="0" bottom="0" header="0.236220472440944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13.125" style="0" customWidth="1"/>
    <col min="2" max="2" width="7.00390625" style="0" customWidth="1"/>
    <col min="3" max="3" width="20.125" style="0" customWidth="1"/>
    <col min="4" max="4" width="22.375" style="0" bestFit="1" customWidth="1"/>
    <col min="5" max="5" width="21.125" style="0" bestFit="1" customWidth="1"/>
    <col min="6" max="6" width="22.25390625" style="0" bestFit="1" customWidth="1"/>
    <col min="10" max="10" width="18.75390625" style="0" bestFit="1" customWidth="1"/>
  </cols>
  <sheetData>
    <row r="1" spans="1:6" ht="12.75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18.75">
      <c r="A3" s="159" t="s">
        <v>25</v>
      </c>
      <c r="B3" s="159"/>
      <c r="C3" s="159"/>
      <c r="D3" s="159"/>
      <c r="E3" s="159"/>
      <c r="F3" s="159"/>
    </row>
    <row r="4" spans="1:6" ht="15.75">
      <c r="A4" s="154" t="s">
        <v>114</v>
      </c>
      <c r="B4" s="154"/>
      <c r="C4" s="154"/>
      <c r="D4" s="154"/>
      <c r="E4" s="154"/>
      <c r="F4" s="154"/>
    </row>
    <row r="5" spans="1:6" ht="15.75">
      <c r="A5" s="39"/>
      <c r="B5" s="39"/>
      <c r="C5" s="39"/>
      <c r="D5" s="39"/>
      <c r="E5" s="39"/>
      <c r="F5" s="39"/>
    </row>
    <row r="6" spans="1:6" ht="12.75">
      <c r="A6" s="2"/>
      <c r="B6" s="9" t="s">
        <v>1</v>
      </c>
      <c r="C6" s="9" t="s">
        <v>2</v>
      </c>
      <c r="D6" s="9" t="s">
        <v>15</v>
      </c>
      <c r="E6" s="9" t="s">
        <v>16</v>
      </c>
      <c r="F6" s="2"/>
    </row>
    <row r="7" spans="1:6" ht="12.75">
      <c r="A7" s="10"/>
      <c r="B7" s="34">
        <v>1</v>
      </c>
      <c r="C7" s="73" t="s">
        <v>61</v>
      </c>
      <c r="D7" s="73" t="s">
        <v>62</v>
      </c>
      <c r="E7" s="76" t="s">
        <v>71</v>
      </c>
      <c r="F7" s="2"/>
    </row>
    <row r="8" spans="1:6" ht="12.75">
      <c r="A8" s="10"/>
      <c r="B8" s="34">
        <v>2</v>
      </c>
      <c r="C8" s="73" t="s">
        <v>36</v>
      </c>
      <c r="D8" s="73" t="s">
        <v>37</v>
      </c>
      <c r="E8" s="76" t="s">
        <v>38</v>
      </c>
      <c r="F8" s="2"/>
    </row>
    <row r="9" spans="1:6" ht="12.75">
      <c r="A9" s="10"/>
      <c r="B9" s="34">
        <v>3</v>
      </c>
      <c r="C9" s="73" t="s">
        <v>61</v>
      </c>
      <c r="D9" s="73" t="s">
        <v>62</v>
      </c>
      <c r="E9" s="76" t="s">
        <v>71</v>
      </c>
      <c r="F9" s="2"/>
    </row>
    <row r="10" spans="1:6" ht="13.5" thickBot="1">
      <c r="A10" s="10"/>
      <c r="B10" s="115">
        <v>4</v>
      </c>
      <c r="C10" s="122" t="s">
        <v>36</v>
      </c>
      <c r="D10" s="122" t="s">
        <v>37</v>
      </c>
      <c r="E10" s="123" t="s">
        <v>38</v>
      </c>
      <c r="F10" s="2"/>
    </row>
    <row r="11" spans="1:6" ht="13.5" thickTop="1">
      <c r="A11" s="10"/>
      <c r="B11" s="114">
        <v>5</v>
      </c>
      <c r="C11" s="73" t="s">
        <v>63</v>
      </c>
      <c r="D11" s="73" t="s">
        <v>62</v>
      </c>
      <c r="E11" s="76" t="s">
        <v>71</v>
      </c>
      <c r="F11" s="2"/>
    </row>
    <row r="12" spans="1:6" ht="12.75">
      <c r="A12" s="10"/>
      <c r="B12" s="34">
        <v>6</v>
      </c>
      <c r="C12" s="72" t="s">
        <v>46</v>
      </c>
      <c r="D12" s="70" t="s">
        <v>122</v>
      </c>
      <c r="E12" s="76" t="s">
        <v>38</v>
      </c>
      <c r="F12" s="2"/>
    </row>
    <row r="13" spans="1:6" ht="12.75">
      <c r="A13" s="10"/>
      <c r="B13" s="34">
        <v>7</v>
      </c>
      <c r="C13" s="73" t="s">
        <v>63</v>
      </c>
      <c r="D13" s="73" t="s">
        <v>62</v>
      </c>
      <c r="E13" s="76" t="s">
        <v>71</v>
      </c>
      <c r="F13" s="2"/>
    </row>
    <row r="14" spans="1:6" ht="12.75">
      <c r="A14" s="10"/>
      <c r="B14" s="34">
        <v>8</v>
      </c>
      <c r="C14" s="72" t="s">
        <v>46</v>
      </c>
      <c r="D14" s="70" t="s">
        <v>122</v>
      </c>
      <c r="E14" s="76" t="s">
        <v>38</v>
      </c>
      <c r="F14" s="2"/>
    </row>
    <row r="15" spans="1:6" ht="12.75">
      <c r="A15" s="10"/>
      <c r="B15" s="34">
        <v>9</v>
      </c>
      <c r="C15" s="72" t="s">
        <v>49</v>
      </c>
      <c r="D15" s="70" t="s">
        <v>50</v>
      </c>
      <c r="E15" s="70" t="s">
        <v>70</v>
      </c>
      <c r="F15" s="2"/>
    </row>
    <row r="16" spans="1:6" ht="12.75">
      <c r="A16" s="10"/>
      <c r="B16" s="34">
        <v>10</v>
      </c>
      <c r="C16" s="120" t="s">
        <v>42</v>
      </c>
      <c r="D16" s="109" t="s">
        <v>43</v>
      </c>
      <c r="E16" s="121" t="s">
        <v>174</v>
      </c>
      <c r="F16" s="2"/>
    </row>
    <row r="17" spans="1:6" ht="15.75" thickBot="1">
      <c r="A17" s="10"/>
      <c r="B17" s="115">
        <v>11</v>
      </c>
      <c r="C17" s="125" t="s">
        <v>66</v>
      </c>
      <c r="D17" s="125" t="s">
        <v>67</v>
      </c>
      <c r="E17" s="126" t="s">
        <v>72</v>
      </c>
      <c r="F17" s="2"/>
    </row>
    <row r="18" spans="1:6" ht="13.5" thickTop="1">
      <c r="A18" s="10"/>
      <c r="B18" s="114">
        <v>12</v>
      </c>
      <c r="C18" s="108" t="s">
        <v>64</v>
      </c>
      <c r="D18" s="108" t="s">
        <v>62</v>
      </c>
      <c r="E18" s="124" t="s">
        <v>71</v>
      </c>
      <c r="F18" s="2"/>
    </row>
    <row r="19" spans="1:6" ht="12.75">
      <c r="A19" s="10"/>
      <c r="B19" s="34">
        <v>13</v>
      </c>
      <c r="C19" s="72" t="s">
        <v>104</v>
      </c>
      <c r="D19" s="70" t="s">
        <v>105</v>
      </c>
      <c r="E19" s="1" t="s">
        <v>38</v>
      </c>
      <c r="F19" s="2"/>
    </row>
    <row r="20" spans="1:6" ht="12.75">
      <c r="A20" s="10"/>
      <c r="B20" s="34">
        <v>14</v>
      </c>
      <c r="C20" s="72" t="s">
        <v>132</v>
      </c>
      <c r="D20" s="70" t="s">
        <v>133</v>
      </c>
      <c r="E20" s="76" t="s">
        <v>38</v>
      </c>
      <c r="F20" s="2"/>
    </row>
    <row r="21" spans="1:6" ht="12.75">
      <c r="A21" s="10"/>
      <c r="B21" s="34">
        <v>15</v>
      </c>
      <c r="C21" s="73" t="s">
        <v>64</v>
      </c>
      <c r="D21" s="73" t="s">
        <v>62</v>
      </c>
      <c r="E21" s="76" t="s">
        <v>71</v>
      </c>
      <c r="F21" s="2"/>
    </row>
    <row r="22" spans="1:6" ht="12.75">
      <c r="A22" s="10"/>
      <c r="B22" s="34">
        <v>16</v>
      </c>
      <c r="C22" s="72" t="s">
        <v>104</v>
      </c>
      <c r="D22" s="70" t="s">
        <v>105</v>
      </c>
      <c r="E22" s="1" t="s">
        <v>38</v>
      </c>
      <c r="F22" s="2"/>
    </row>
    <row r="23" spans="1:6" ht="13.5" thickBot="1">
      <c r="A23" s="10"/>
      <c r="B23" s="115">
        <v>17</v>
      </c>
      <c r="C23" s="127" t="s">
        <v>132</v>
      </c>
      <c r="D23" s="128" t="s">
        <v>133</v>
      </c>
      <c r="E23" s="123" t="s">
        <v>38</v>
      </c>
      <c r="F23" s="2"/>
    </row>
    <row r="24" spans="1:6" ht="13.5" thickTop="1">
      <c r="A24" s="10"/>
      <c r="B24" s="114">
        <v>18</v>
      </c>
      <c r="C24" s="108" t="s">
        <v>65</v>
      </c>
      <c r="D24" s="108" t="s">
        <v>62</v>
      </c>
      <c r="E24" s="124" t="s">
        <v>71</v>
      </c>
      <c r="F24" s="2"/>
    </row>
    <row r="25" spans="1:6" ht="12.75">
      <c r="A25" s="10"/>
      <c r="B25" s="34">
        <v>19</v>
      </c>
      <c r="C25" s="73" t="s">
        <v>39</v>
      </c>
      <c r="D25" s="73" t="s">
        <v>37</v>
      </c>
      <c r="E25" s="76" t="s">
        <v>38</v>
      </c>
      <c r="F25" s="2"/>
    </row>
    <row r="26" spans="1:6" ht="12.75">
      <c r="A26" s="10"/>
      <c r="B26" s="34">
        <v>20</v>
      </c>
      <c r="C26" s="73" t="s">
        <v>65</v>
      </c>
      <c r="D26" s="73" t="s">
        <v>62</v>
      </c>
      <c r="E26" s="76" t="s">
        <v>71</v>
      </c>
      <c r="F26" s="2"/>
    </row>
    <row r="27" spans="1:6" ht="12.75">
      <c r="A27" s="10"/>
      <c r="B27" s="34">
        <v>21</v>
      </c>
      <c r="C27" s="73" t="s">
        <v>39</v>
      </c>
      <c r="D27" s="73" t="s">
        <v>37</v>
      </c>
      <c r="E27" s="76" t="s">
        <v>38</v>
      </c>
      <c r="F27" s="2"/>
    </row>
    <row r="28" spans="1:6" ht="14.25">
      <c r="A28" s="10"/>
      <c r="B28" s="34">
        <v>22</v>
      </c>
      <c r="C28" s="107" t="s">
        <v>142</v>
      </c>
      <c r="D28" s="94" t="s">
        <v>144</v>
      </c>
      <c r="E28" s="76" t="s">
        <v>38</v>
      </c>
      <c r="F28" s="2"/>
    </row>
    <row r="29" spans="1:5" ht="12.75">
      <c r="A29" s="10"/>
      <c r="B29" s="34">
        <v>23</v>
      </c>
      <c r="C29" s="129" t="s">
        <v>119</v>
      </c>
      <c r="D29" s="129" t="s">
        <v>118</v>
      </c>
      <c r="E29" s="111" t="s">
        <v>111</v>
      </c>
    </row>
    <row r="30" spans="1:5" ht="12.75">
      <c r="A30" s="10"/>
      <c r="B30" s="34">
        <v>24</v>
      </c>
      <c r="C30" s="87" t="s">
        <v>172</v>
      </c>
      <c r="D30" s="87" t="s">
        <v>173</v>
      </c>
      <c r="E30" s="76" t="s">
        <v>71</v>
      </c>
    </row>
    <row r="31" spans="1:5" ht="12.75">
      <c r="A31" s="10"/>
      <c r="B31" s="45"/>
      <c r="C31" s="23"/>
      <c r="D31" s="23"/>
      <c r="E31" s="101"/>
    </row>
    <row r="32" spans="1:6" ht="12.75">
      <c r="A32" s="10"/>
      <c r="B32" s="27"/>
      <c r="C32" s="74"/>
      <c r="D32" s="75"/>
      <c r="E32" s="2"/>
      <c r="F32" s="2"/>
    </row>
    <row r="33" spans="1:6" ht="12.75">
      <c r="A33" s="10"/>
      <c r="B33" s="27"/>
      <c r="C33" s="23" t="s">
        <v>18</v>
      </c>
      <c r="D33" s="75"/>
      <c r="E33" s="19" t="s">
        <v>17</v>
      </c>
      <c r="F33" s="2"/>
    </row>
    <row r="34" spans="1:6" ht="12.75">
      <c r="A34" s="10"/>
      <c r="B34" s="27"/>
      <c r="C34" s="100" t="s">
        <v>21</v>
      </c>
      <c r="D34" s="75"/>
      <c r="E34" s="12">
        <f ca="1">NOW()</f>
        <v>39838.77780740741</v>
      </c>
      <c r="F34" s="2"/>
    </row>
    <row r="35" spans="1:6" ht="12.75">
      <c r="A35" s="10"/>
      <c r="B35" s="27"/>
      <c r="C35" s="74"/>
      <c r="D35" s="75"/>
      <c r="E35" s="2"/>
      <c r="F35" s="2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</sheetData>
  <sheetProtection/>
  <mergeCells count="4">
    <mergeCell ref="A1:F1"/>
    <mergeCell ref="A3:F3"/>
    <mergeCell ref="A4:F4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7" sqref="C7:E21"/>
    </sheetView>
  </sheetViews>
  <sheetFormatPr defaultColWidth="9.00390625" defaultRowHeight="12.75"/>
  <cols>
    <col min="1" max="1" width="11.00390625" style="0" customWidth="1"/>
    <col min="3" max="3" width="13.875" style="0" bestFit="1" customWidth="1"/>
    <col min="4" max="4" width="22.375" style="0" bestFit="1" customWidth="1"/>
    <col min="5" max="5" width="22.125" style="0" bestFit="1" customWidth="1"/>
    <col min="6" max="6" width="24.00390625" style="0" customWidth="1"/>
    <col min="7" max="7" width="8.875" style="0" customWidth="1"/>
    <col min="8" max="8" width="17.75390625" style="0" customWidth="1"/>
    <col min="9" max="9" width="20.75390625" style="0" bestFit="1" customWidth="1"/>
    <col min="10" max="10" width="11.75390625" style="0" bestFit="1" customWidth="1"/>
  </cols>
  <sheetData>
    <row r="1" spans="1:8" ht="12.75" customHeight="1">
      <c r="A1" s="150" t="s">
        <v>20</v>
      </c>
      <c r="B1" s="160"/>
      <c r="C1" s="160"/>
      <c r="D1" s="160"/>
      <c r="E1" s="160"/>
      <c r="F1" s="160"/>
      <c r="G1" s="60"/>
      <c r="H1" s="60"/>
    </row>
    <row r="2" spans="1:8" ht="12.75">
      <c r="A2" s="152" t="s">
        <v>41</v>
      </c>
      <c r="B2" s="152"/>
      <c r="C2" s="152"/>
      <c r="D2" s="152"/>
      <c r="E2" s="152"/>
      <c r="F2" s="152"/>
      <c r="G2" s="61"/>
      <c r="H2" s="61"/>
    </row>
    <row r="3" spans="1:8" ht="18.75">
      <c r="A3" s="159" t="s">
        <v>24</v>
      </c>
      <c r="B3" s="159"/>
      <c r="C3" s="159"/>
      <c r="D3" s="159"/>
      <c r="E3" s="159"/>
      <c r="F3" s="159"/>
      <c r="G3" s="62"/>
      <c r="H3" s="62"/>
    </row>
    <row r="4" spans="1:8" ht="18.75" customHeight="1">
      <c r="A4" s="154" t="s">
        <v>114</v>
      </c>
      <c r="B4" s="154"/>
      <c r="C4" s="154"/>
      <c r="D4" s="154"/>
      <c r="E4" s="154"/>
      <c r="F4" s="154"/>
      <c r="G4" s="154"/>
      <c r="H4" s="154"/>
    </row>
    <row r="6" spans="2:10" ht="14.25">
      <c r="B6" s="9" t="s">
        <v>85</v>
      </c>
      <c r="C6" s="9" t="s">
        <v>2</v>
      </c>
      <c r="D6" s="9" t="s">
        <v>15</v>
      </c>
      <c r="E6" s="9" t="s">
        <v>16</v>
      </c>
      <c r="F6" s="7" t="s">
        <v>6</v>
      </c>
      <c r="G6" s="7" t="s">
        <v>7</v>
      </c>
      <c r="I6" s="112" t="s">
        <v>151</v>
      </c>
      <c r="J6" t="s">
        <v>152</v>
      </c>
    </row>
    <row r="7" spans="2:10" ht="14.25">
      <c r="B7" s="81" t="s">
        <v>166</v>
      </c>
      <c r="C7" s="73" t="s">
        <v>39</v>
      </c>
      <c r="D7" s="73" t="s">
        <v>37</v>
      </c>
      <c r="E7" s="76" t="s">
        <v>38</v>
      </c>
      <c r="F7" s="54">
        <f aca="true" t="shared" si="0" ref="F7:F20">I7+J7</f>
        <v>0</v>
      </c>
      <c r="G7" s="54">
        <v>40.85</v>
      </c>
      <c r="I7" s="113">
        <f aca="true" t="shared" si="1" ref="I7:I21">ROUNDUP(IF(G7-$I$24&lt;0,0,-($I$24-G7)/4),0)</f>
        <v>0</v>
      </c>
      <c r="J7">
        <v>0</v>
      </c>
    </row>
    <row r="8" spans="2:10" ht="14.25">
      <c r="B8" s="81" t="s">
        <v>166</v>
      </c>
      <c r="C8" s="73" t="s">
        <v>39</v>
      </c>
      <c r="D8" s="73" t="s">
        <v>37</v>
      </c>
      <c r="E8" s="76" t="s">
        <v>38</v>
      </c>
      <c r="F8" s="54">
        <f t="shared" si="0"/>
        <v>0</v>
      </c>
      <c r="G8" s="54">
        <v>43.31</v>
      </c>
      <c r="I8" s="113">
        <f t="shared" si="1"/>
        <v>0</v>
      </c>
      <c r="J8">
        <v>0</v>
      </c>
    </row>
    <row r="9" spans="2:10" ht="14.25">
      <c r="B9" s="81" t="s">
        <v>166</v>
      </c>
      <c r="C9" s="87" t="s">
        <v>172</v>
      </c>
      <c r="D9" s="87" t="s">
        <v>173</v>
      </c>
      <c r="E9" s="76" t="s">
        <v>71</v>
      </c>
      <c r="F9" s="54">
        <f t="shared" si="0"/>
        <v>0</v>
      </c>
      <c r="G9" s="54">
        <v>45.06</v>
      </c>
      <c r="I9" s="113">
        <f t="shared" si="1"/>
        <v>0</v>
      </c>
      <c r="J9">
        <v>0</v>
      </c>
    </row>
    <row r="10" spans="2:10" ht="14.25">
      <c r="B10" s="81" t="s">
        <v>166</v>
      </c>
      <c r="C10" s="73" t="s">
        <v>36</v>
      </c>
      <c r="D10" s="73" t="s">
        <v>37</v>
      </c>
      <c r="E10" s="76" t="s">
        <v>38</v>
      </c>
      <c r="F10" s="54">
        <f t="shared" si="0"/>
        <v>0</v>
      </c>
      <c r="G10" s="54">
        <v>45.66</v>
      </c>
      <c r="I10" s="113">
        <f t="shared" si="1"/>
        <v>0</v>
      </c>
      <c r="J10">
        <v>0</v>
      </c>
    </row>
    <row r="11" spans="2:10" ht="14.25">
      <c r="B11" s="81" t="s">
        <v>166</v>
      </c>
      <c r="C11" s="73" t="s">
        <v>36</v>
      </c>
      <c r="D11" s="73" t="s">
        <v>37</v>
      </c>
      <c r="E11" s="76" t="s">
        <v>38</v>
      </c>
      <c r="F11" s="54">
        <f t="shared" si="0"/>
        <v>0</v>
      </c>
      <c r="G11" s="145">
        <v>47.19</v>
      </c>
      <c r="I11" s="113">
        <f t="shared" si="1"/>
        <v>0</v>
      </c>
      <c r="J11">
        <f>0</f>
        <v>0</v>
      </c>
    </row>
    <row r="12" spans="2:10" ht="14.25">
      <c r="B12" s="81" t="s">
        <v>166</v>
      </c>
      <c r="C12" s="72" t="s">
        <v>104</v>
      </c>
      <c r="D12" s="70" t="s">
        <v>105</v>
      </c>
      <c r="E12" s="1" t="s">
        <v>38</v>
      </c>
      <c r="F12" s="54">
        <f t="shared" si="0"/>
        <v>0</v>
      </c>
      <c r="G12" s="54">
        <v>48.31</v>
      </c>
      <c r="I12" s="113">
        <f t="shared" si="1"/>
        <v>0</v>
      </c>
      <c r="J12">
        <f>0</f>
        <v>0</v>
      </c>
    </row>
    <row r="13" spans="2:10" ht="14.25">
      <c r="B13" s="81" t="s">
        <v>166</v>
      </c>
      <c r="C13" s="72" t="s">
        <v>42</v>
      </c>
      <c r="D13" s="70" t="s">
        <v>43</v>
      </c>
      <c r="E13" s="147" t="s">
        <v>174</v>
      </c>
      <c r="F13" s="54">
        <f t="shared" si="0"/>
        <v>0</v>
      </c>
      <c r="G13" s="54">
        <v>49.32</v>
      </c>
      <c r="I13" s="113">
        <f t="shared" si="1"/>
        <v>0</v>
      </c>
      <c r="J13">
        <f>0</f>
        <v>0</v>
      </c>
    </row>
    <row r="14" spans="2:10" ht="14.25">
      <c r="B14" s="81" t="s">
        <v>166</v>
      </c>
      <c r="C14" s="72" t="s">
        <v>46</v>
      </c>
      <c r="D14" s="70" t="s">
        <v>122</v>
      </c>
      <c r="E14" s="76" t="s">
        <v>38</v>
      </c>
      <c r="F14" s="54">
        <f t="shared" si="0"/>
        <v>0</v>
      </c>
      <c r="G14" s="54">
        <v>49.78</v>
      </c>
      <c r="I14" s="113">
        <f t="shared" si="1"/>
        <v>0</v>
      </c>
      <c r="J14">
        <v>0</v>
      </c>
    </row>
    <row r="15" spans="2:10" ht="14.25">
      <c r="B15" s="81" t="s">
        <v>166</v>
      </c>
      <c r="C15" s="72" t="s">
        <v>132</v>
      </c>
      <c r="D15" s="70" t="s">
        <v>133</v>
      </c>
      <c r="E15" s="76" t="s">
        <v>38</v>
      </c>
      <c r="F15" s="54">
        <f t="shared" si="0"/>
        <v>0</v>
      </c>
      <c r="G15" s="54">
        <v>50.03</v>
      </c>
      <c r="I15" s="113">
        <f t="shared" si="1"/>
        <v>0</v>
      </c>
      <c r="J15">
        <f>0</f>
        <v>0</v>
      </c>
    </row>
    <row r="16" spans="2:10" ht="14.25">
      <c r="B16" s="81" t="s">
        <v>166</v>
      </c>
      <c r="C16" s="72" t="s">
        <v>132</v>
      </c>
      <c r="D16" s="70" t="s">
        <v>133</v>
      </c>
      <c r="E16" s="76" t="s">
        <v>38</v>
      </c>
      <c r="F16" s="54">
        <f t="shared" si="0"/>
        <v>0</v>
      </c>
      <c r="G16" s="54">
        <v>50.34</v>
      </c>
      <c r="I16" s="113">
        <f t="shared" si="1"/>
        <v>0</v>
      </c>
      <c r="J16">
        <f>0</f>
        <v>0</v>
      </c>
    </row>
    <row r="17" spans="2:10" ht="14.25">
      <c r="B17" s="81" t="s">
        <v>166</v>
      </c>
      <c r="C17" s="87" t="s">
        <v>119</v>
      </c>
      <c r="D17" s="87" t="s">
        <v>118</v>
      </c>
      <c r="E17" s="77" t="s">
        <v>111</v>
      </c>
      <c r="F17" s="54">
        <f t="shared" si="0"/>
        <v>0</v>
      </c>
      <c r="G17" s="54">
        <v>57.53</v>
      </c>
      <c r="I17" s="113">
        <f t="shared" si="1"/>
        <v>0</v>
      </c>
      <c r="J17">
        <v>0</v>
      </c>
    </row>
    <row r="18" spans="2:10" ht="15">
      <c r="B18" s="81" t="s">
        <v>170</v>
      </c>
      <c r="C18" s="148" t="s">
        <v>66</v>
      </c>
      <c r="D18" s="148" t="s">
        <v>67</v>
      </c>
      <c r="E18" s="149" t="s">
        <v>72</v>
      </c>
      <c r="F18" s="54">
        <f t="shared" si="0"/>
        <v>4</v>
      </c>
      <c r="G18" s="54">
        <v>49.84</v>
      </c>
      <c r="I18" s="113">
        <f t="shared" si="1"/>
        <v>0</v>
      </c>
      <c r="J18">
        <f>4+0</f>
        <v>4</v>
      </c>
    </row>
    <row r="19" spans="2:10" ht="14.25">
      <c r="B19" s="81" t="s">
        <v>171</v>
      </c>
      <c r="C19" s="72" t="s">
        <v>46</v>
      </c>
      <c r="D19" s="70" t="s">
        <v>122</v>
      </c>
      <c r="E19" s="76" t="s">
        <v>38</v>
      </c>
      <c r="F19" s="54">
        <f t="shared" si="0"/>
        <v>4</v>
      </c>
      <c r="G19" s="54">
        <v>53.16</v>
      </c>
      <c r="I19" s="113">
        <f t="shared" si="1"/>
        <v>0</v>
      </c>
      <c r="J19">
        <f>4+0</f>
        <v>4</v>
      </c>
    </row>
    <row r="20" spans="2:10" ht="14.25">
      <c r="B20" s="81" t="s">
        <v>176</v>
      </c>
      <c r="C20" s="120" t="s">
        <v>104</v>
      </c>
      <c r="D20" s="109" t="s">
        <v>105</v>
      </c>
      <c r="E20" s="133" t="s">
        <v>38</v>
      </c>
      <c r="F20" s="54">
        <f t="shared" si="0"/>
        <v>5</v>
      </c>
      <c r="G20" s="54">
        <v>61.94</v>
      </c>
      <c r="I20" s="113">
        <f t="shared" si="1"/>
        <v>1</v>
      </c>
      <c r="J20">
        <f>4+0</f>
        <v>4</v>
      </c>
    </row>
    <row r="21" spans="2:10" ht="14.25">
      <c r="B21" s="81"/>
      <c r="C21" s="107" t="s">
        <v>142</v>
      </c>
      <c r="D21" s="94" t="s">
        <v>144</v>
      </c>
      <c r="E21" s="76" t="s">
        <v>38</v>
      </c>
      <c r="F21" s="54" t="s">
        <v>164</v>
      </c>
      <c r="G21" s="54"/>
      <c r="I21" s="113">
        <f t="shared" si="1"/>
        <v>0</v>
      </c>
      <c r="J21">
        <f>4</f>
        <v>4</v>
      </c>
    </row>
    <row r="22" ht="12.75">
      <c r="I22">
        <v>300</v>
      </c>
    </row>
    <row r="23" spans="3:9" ht="12.75">
      <c r="C23" s="25" t="s">
        <v>9</v>
      </c>
      <c r="D23" s="23" t="s">
        <v>163</v>
      </c>
      <c r="F23" s="24" t="s">
        <v>17</v>
      </c>
      <c r="I23">
        <v>300</v>
      </c>
    </row>
    <row r="24" spans="3:10" ht="12.75">
      <c r="C24" s="25" t="s">
        <v>86</v>
      </c>
      <c r="D24" s="23" t="s">
        <v>162</v>
      </c>
      <c r="F24" s="119">
        <f ca="1">NOW()</f>
        <v>39838.77780740741</v>
      </c>
      <c r="H24" s="118"/>
      <c r="I24">
        <f>ROUNDUP(I22/I23*60,0)</f>
        <v>60</v>
      </c>
      <c r="J24" t="s">
        <v>150</v>
      </c>
    </row>
    <row r="25" spans="3:4" ht="12.75">
      <c r="C25" s="22" t="s">
        <v>10</v>
      </c>
      <c r="D25" s="24" t="s">
        <v>161</v>
      </c>
    </row>
    <row r="26" ht="12.75">
      <c r="H26" s="79"/>
    </row>
    <row r="27" spans="3:9" ht="12.75">
      <c r="C27" s="158" t="s">
        <v>175</v>
      </c>
      <c r="D27" s="158"/>
      <c r="E27" s="158"/>
      <c r="F27" s="158"/>
      <c r="G27" s="158"/>
      <c r="H27" s="158"/>
      <c r="I27" s="158"/>
    </row>
    <row r="28" ht="12.75">
      <c r="H28" s="79"/>
    </row>
    <row r="29" spans="3:8" ht="12.75">
      <c r="C29" s="26" t="s">
        <v>18</v>
      </c>
      <c r="D29" s="64" t="s">
        <v>21</v>
      </c>
      <c r="H29" s="79"/>
    </row>
  </sheetData>
  <sheetProtection/>
  <mergeCells count="5">
    <mergeCell ref="C27:I27"/>
    <mergeCell ref="A4:H4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E32" sqref="E32"/>
    </sheetView>
  </sheetViews>
  <sheetFormatPr defaultColWidth="9.00390625" defaultRowHeight="12.75"/>
  <cols>
    <col min="1" max="1" width="10.00390625" style="0" customWidth="1"/>
    <col min="2" max="2" width="4.625" style="0" bestFit="1" customWidth="1"/>
    <col min="3" max="3" width="13.875" style="0" bestFit="1" customWidth="1"/>
    <col min="4" max="4" width="22.375" style="0" bestFit="1" customWidth="1"/>
    <col min="5" max="5" width="28.25390625" style="0" bestFit="1" customWidth="1"/>
    <col min="6" max="6" width="22.25390625" style="0" bestFit="1" customWidth="1"/>
    <col min="10" max="10" width="18.75390625" style="0" bestFit="1" customWidth="1"/>
  </cols>
  <sheetData>
    <row r="1" spans="1:6" ht="12.75" customHeight="1">
      <c r="A1" s="150" t="s">
        <v>20</v>
      </c>
      <c r="B1" s="151"/>
      <c r="C1" s="151"/>
      <c r="D1" s="151"/>
      <c r="E1" s="151"/>
      <c r="F1" s="151"/>
    </row>
    <row r="2" spans="1:6" ht="12.75">
      <c r="A2" s="152" t="s">
        <v>41</v>
      </c>
      <c r="B2" s="152"/>
      <c r="C2" s="152"/>
      <c r="D2" s="152"/>
      <c r="E2" s="152"/>
      <c r="F2" s="152"/>
    </row>
    <row r="3" spans="1:6" ht="18.75">
      <c r="A3" s="159" t="s">
        <v>26</v>
      </c>
      <c r="B3" s="159"/>
      <c r="C3" s="159"/>
      <c r="D3" s="159"/>
      <c r="E3" s="159"/>
      <c r="F3" s="159"/>
    </row>
    <row r="4" spans="1:8" ht="15.75">
      <c r="A4" s="154" t="s">
        <v>27</v>
      </c>
      <c r="B4" s="154"/>
      <c r="C4" s="154"/>
      <c r="D4" s="154"/>
      <c r="E4" s="154"/>
      <c r="F4" s="154"/>
      <c r="G4" s="67"/>
      <c r="H4" s="67"/>
    </row>
    <row r="6" spans="1:6" ht="12.75">
      <c r="A6" s="2"/>
      <c r="B6" s="9" t="s">
        <v>1</v>
      </c>
      <c r="C6" s="9" t="s">
        <v>2</v>
      </c>
      <c r="D6" s="9" t="s">
        <v>15</v>
      </c>
      <c r="E6" s="9" t="s">
        <v>16</v>
      </c>
      <c r="F6" s="2"/>
    </row>
    <row r="7" spans="1:6" ht="12.75">
      <c r="A7" s="10"/>
      <c r="B7" s="8">
        <v>1</v>
      </c>
      <c r="C7" s="77" t="s">
        <v>32</v>
      </c>
      <c r="D7" s="77" t="s">
        <v>33</v>
      </c>
      <c r="E7" s="77" t="s">
        <v>103</v>
      </c>
      <c r="F7" s="2"/>
    </row>
    <row r="8" spans="1:6" ht="12.75">
      <c r="A8" s="10"/>
      <c r="B8" s="8">
        <v>2</v>
      </c>
      <c r="C8" s="87" t="s">
        <v>101</v>
      </c>
      <c r="D8" s="87" t="s">
        <v>102</v>
      </c>
      <c r="E8" s="77" t="s">
        <v>38</v>
      </c>
      <c r="F8" s="2"/>
    </row>
    <row r="9" spans="1:6" ht="12.75">
      <c r="A9" s="10"/>
      <c r="B9" s="8">
        <v>3</v>
      </c>
      <c r="C9" s="77" t="s">
        <v>145</v>
      </c>
      <c r="D9" s="77" t="s">
        <v>144</v>
      </c>
      <c r="E9" s="77" t="s">
        <v>38</v>
      </c>
      <c r="F9" s="2"/>
    </row>
    <row r="10" spans="1:6" ht="12.75">
      <c r="A10" s="10"/>
      <c r="B10" s="8">
        <v>4</v>
      </c>
      <c r="C10" s="77" t="s">
        <v>125</v>
      </c>
      <c r="D10" s="77" t="s">
        <v>126</v>
      </c>
      <c r="E10" s="77" t="s">
        <v>38</v>
      </c>
      <c r="F10" s="2"/>
    </row>
    <row r="11" spans="1:6" ht="12.75">
      <c r="A11" s="10"/>
      <c r="B11" s="8">
        <v>5</v>
      </c>
      <c r="C11" s="77" t="s">
        <v>130</v>
      </c>
      <c r="D11" s="77" t="s">
        <v>131</v>
      </c>
      <c r="E11" s="77" t="s">
        <v>38</v>
      </c>
      <c r="F11" s="2"/>
    </row>
    <row r="12" spans="1:6" ht="12.75">
      <c r="A12" s="10"/>
      <c r="B12" s="8">
        <v>6</v>
      </c>
      <c r="C12" s="77" t="s">
        <v>32</v>
      </c>
      <c r="D12" s="77" t="s">
        <v>33</v>
      </c>
      <c r="E12" s="77" t="s">
        <v>103</v>
      </c>
      <c r="F12" s="2"/>
    </row>
    <row r="13" spans="1:6" ht="12.75">
      <c r="A13" s="10"/>
      <c r="B13" s="8">
        <v>7</v>
      </c>
      <c r="C13" s="87" t="s">
        <v>101</v>
      </c>
      <c r="D13" s="87" t="s">
        <v>102</v>
      </c>
      <c r="E13" s="77" t="s">
        <v>38</v>
      </c>
      <c r="F13" s="2"/>
    </row>
    <row r="14" spans="1:6" ht="12.75">
      <c r="A14" s="10"/>
      <c r="B14" s="8">
        <v>8</v>
      </c>
      <c r="C14" s="77" t="s">
        <v>145</v>
      </c>
      <c r="D14" s="77" t="s">
        <v>144</v>
      </c>
      <c r="E14" s="77" t="s">
        <v>38</v>
      </c>
      <c r="F14" s="2"/>
    </row>
    <row r="15" spans="1:6" ht="12.75">
      <c r="A15" s="10"/>
      <c r="B15" s="8">
        <v>9</v>
      </c>
      <c r="C15" s="77" t="s">
        <v>125</v>
      </c>
      <c r="D15" s="77" t="s">
        <v>126</v>
      </c>
      <c r="E15" s="77" t="s">
        <v>38</v>
      </c>
      <c r="F15" s="2"/>
    </row>
    <row r="16" spans="1:6" ht="13.5" thickBot="1">
      <c r="A16" s="10"/>
      <c r="B16" s="8">
        <v>10</v>
      </c>
      <c r="C16" s="117" t="s">
        <v>130</v>
      </c>
      <c r="D16" s="117" t="s">
        <v>131</v>
      </c>
      <c r="E16" s="117" t="s">
        <v>38</v>
      </c>
      <c r="F16" s="2"/>
    </row>
    <row r="17" spans="2:5" ht="13.5" thickTop="1">
      <c r="B17" s="8">
        <v>11</v>
      </c>
      <c r="C17" s="77" t="s">
        <v>104</v>
      </c>
      <c r="D17" s="77" t="s">
        <v>105</v>
      </c>
      <c r="E17" s="77" t="s">
        <v>38</v>
      </c>
    </row>
    <row r="18" spans="2:5" ht="12.75">
      <c r="B18" s="8">
        <v>12</v>
      </c>
      <c r="C18" s="77" t="s">
        <v>34</v>
      </c>
      <c r="D18" s="77" t="s">
        <v>33</v>
      </c>
      <c r="E18" s="77" t="s">
        <v>103</v>
      </c>
    </row>
    <row r="19" spans="2:5" ht="12.75">
      <c r="B19" s="8">
        <v>13</v>
      </c>
      <c r="C19" s="77" t="s">
        <v>108</v>
      </c>
      <c r="D19" s="77" t="s">
        <v>102</v>
      </c>
      <c r="E19" s="77" t="s">
        <v>38</v>
      </c>
    </row>
    <row r="20" spans="2:5" ht="12.75">
      <c r="B20" s="8">
        <v>14</v>
      </c>
      <c r="C20" s="111" t="s">
        <v>146</v>
      </c>
      <c r="D20" s="111" t="s">
        <v>144</v>
      </c>
      <c r="E20" s="77" t="s">
        <v>38</v>
      </c>
    </row>
    <row r="21" spans="2:5" ht="12.75">
      <c r="B21" s="8">
        <v>15</v>
      </c>
      <c r="C21" s="77" t="s">
        <v>127</v>
      </c>
      <c r="D21" s="77" t="s">
        <v>126</v>
      </c>
      <c r="E21" s="77" t="s">
        <v>38</v>
      </c>
    </row>
    <row r="22" spans="2:5" ht="12.75">
      <c r="B22" s="8">
        <v>16</v>
      </c>
      <c r="C22" s="77" t="s">
        <v>34</v>
      </c>
      <c r="D22" s="77" t="s">
        <v>33</v>
      </c>
      <c r="E22" s="77" t="s">
        <v>103</v>
      </c>
    </row>
    <row r="23" spans="2:5" ht="12.75">
      <c r="B23" s="8">
        <v>17</v>
      </c>
      <c r="C23" s="77" t="s">
        <v>108</v>
      </c>
      <c r="D23" s="77" t="s">
        <v>102</v>
      </c>
      <c r="E23" s="77" t="s">
        <v>38</v>
      </c>
    </row>
    <row r="24" spans="2:5" ht="12.75">
      <c r="B24" s="8">
        <v>18</v>
      </c>
      <c r="C24" s="111" t="s">
        <v>146</v>
      </c>
      <c r="D24" s="111" t="s">
        <v>144</v>
      </c>
      <c r="E24" s="77" t="s">
        <v>38</v>
      </c>
    </row>
    <row r="25" spans="2:5" ht="12.75">
      <c r="B25" s="8">
        <v>19</v>
      </c>
      <c r="C25" s="77" t="s">
        <v>127</v>
      </c>
      <c r="D25" s="77" t="s">
        <v>126</v>
      </c>
      <c r="E25" s="77" t="s">
        <v>38</v>
      </c>
    </row>
    <row r="26" spans="1:5" ht="12.75">
      <c r="A26" s="2"/>
      <c r="B26" s="130"/>
      <c r="C26" s="101"/>
      <c r="D26" s="101"/>
      <c r="E26" s="101"/>
    </row>
    <row r="27" spans="3:5" ht="12.75">
      <c r="C27" s="26" t="s">
        <v>18</v>
      </c>
      <c r="D27" s="101"/>
      <c r="E27" s="19" t="s">
        <v>17</v>
      </c>
    </row>
    <row r="28" spans="3:5" ht="12.75">
      <c r="C28" s="64" t="s">
        <v>21</v>
      </c>
      <c r="D28" s="101"/>
      <c r="E28" s="12">
        <f ca="1">NOW()</f>
        <v>39838.77780740741</v>
      </c>
    </row>
    <row r="29" spans="3:5" ht="15">
      <c r="C29" s="98"/>
      <c r="D29" s="99"/>
      <c r="E29" s="98"/>
    </row>
  </sheetData>
  <sheetProtection/>
  <mergeCells count="4">
    <mergeCell ref="A1:F1"/>
    <mergeCell ref="A3:F3"/>
    <mergeCell ref="A2:F2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15.00390625" style="0" customWidth="1"/>
    <col min="3" max="3" width="29.00390625" style="0" bestFit="1" customWidth="1"/>
    <col min="4" max="4" width="25.75390625" style="0" customWidth="1"/>
    <col min="5" max="5" width="12.25390625" style="0" customWidth="1"/>
    <col min="6" max="6" width="12.625" style="0" customWidth="1"/>
    <col min="7" max="7" width="15.375" style="0" bestFit="1" customWidth="1"/>
  </cols>
  <sheetData>
    <row r="1" spans="1:7" ht="12.75">
      <c r="A1" s="161" t="s">
        <v>13</v>
      </c>
      <c r="B1" s="152"/>
      <c r="C1" s="152"/>
      <c r="D1" s="152"/>
      <c r="E1" s="152"/>
      <c r="F1" s="152"/>
      <c r="G1" s="152"/>
    </row>
    <row r="2" spans="1:7" ht="12.75">
      <c r="A2" s="152" t="s">
        <v>12</v>
      </c>
      <c r="B2" s="152"/>
      <c r="C2" s="152"/>
      <c r="D2" s="152"/>
      <c r="E2" s="152"/>
      <c r="F2" s="152"/>
      <c r="G2" s="152"/>
    </row>
    <row r="3" spans="1:7" ht="18">
      <c r="A3" s="162" t="s">
        <v>14</v>
      </c>
      <c r="B3" s="162"/>
      <c r="C3" s="162"/>
      <c r="D3" s="162"/>
      <c r="E3" s="162"/>
      <c r="F3" s="162"/>
      <c r="G3" s="162"/>
    </row>
    <row r="5" spans="1:7" ht="13.5" customHeight="1">
      <c r="A5" s="3" t="s">
        <v>1</v>
      </c>
      <c r="B5" s="3" t="s">
        <v>0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3.5" customHeight="1">
      <c r="A6" s="6">
        <v>1</v>
      </c>
      <c r="B6" s="4"/>
      <c r="C6" s="15"/>
      <c r="D6" s="4"/>
      <c r="E6" s="5"/>
      <c r="F6" s="16"/>
      <c r="G6" s="17"/>
    </row>
    <row r="7" spans="1:7" ht="13.5" customHeight="1">
      <c r="A7" s="6">
        <v>2</v>
      </c>
      <c r="B7" s="18"/>
      <c r="C7" s="18"/>
      <c r="D7" s="4"/>
      <c r="E7" s="5"/>
      <c r="F7" s="16"/>
      <c r="G7" s="17"/>
    </row>
    <row r="8" spans="1:7" ht="12.75">
      <c r="A8" s="2"/>
      <c r="E8" s="2"/>
      <c r="F8" s="2"/>
      <c r="G8" s="2"/>
    </row>
    <row r="9" spans="1:5" ht="12.75">
      <c r="A9" s="2"/>
      <c r="B9" s="10"/>
      <c r="C9" s="2"/>
      <c r="D9" s="2"/>
      <c r="E9" s="2"/>
    </row>
    <row r="10" spans="1:7" ht="12.75">
      <c r="A10" s="2"/>
      <c r="B10" s="13" t="s">
        <v>9</v>
      </c>
      <c r="C10" s="14"/>
      <c r="E10" s="152" t="s">
        <v>11</v>
      </c>
      <c r="F10" s="152"/>
      <c r="G10" s="2"/>
    </row>
    <row r="11" spans="1:7" ht="12.75">
      <c r="A11" s="2"/>
      <c r="B11" s="13" t="s">
        <v>10</v>
      </c>
      <c r="C11" s="14"/>
      <c r="E11" s="152"/>
      <c r="F11" s="15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11" t="s">
        <v>8</v>
      </c>
      <c r="G14" s="12">
        <f ca="1">NOW()</f>
        <v>39838.77780740741</v>
      </c>
    </row>
    <row r="15" spans="1:7" ht="12.75">
      <c r="A15" s="2"/>
      <c r="B15" s="2"/>
      <c r="C15" s="2"/>
      <c r="D15" s="2"/>
      <c r="E15" s="2"/>
      <c r="F15" s="2"/>
      <c r="G15" s="2"/>
    </row>
    <row r="16" spans="1:5" ht="12.75">
      <c r="A16" s="2"/>
      <c r="B16" s="2"/>
      <c r="C16" s="2"/>
      <c r="D16" s="2"/>
      <c r="E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</sheetData>
  <sheetProtection/>
  <mergeCells count="5">
    <mergeCell ref="E11:F11"/>
    <mergeCell ref="A1:G1"/>
    <mergeCell ref="A2:G2"/>
    <mergeCell ref="A3:G3"/>
    <mergeCell ref="E10:F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5" zoomScaleNormal="85" workbookViewId="0" topLeftCell="A1">
      <selection activeCell="C9" sqref="C9:E26"/>
    </sheetView>
  </sheetViews>
  <sheetFormatPr defaultColWidth="9.00390625" defaultRowHeight="12.75"/>
  <cols>
    <col min="1" max="1" width="9.625" style="0" customWidth="1"/>
    <col min="2" max="2" width="7.25390625" style="0" customWidth="1"/>
    <col min="3" max="3" width="12.125" style="0" customWidth="1"/>
    <col min="4" max="4" width="22.375" style="0" bestFit="1" customWidth="1"/>
    <col min="5" max="5" width="28.375" style="0" bestFit="1" customWidth="1"/>
    <col min="6" max="6" width="10.375" style="0" customWidth="1"/>
    <col min="7" max="7" width="9.75390625" style="0" bestFit="1" customWidth="1"/>
    <col min="8" max="8" width="8.375" style="0" customWidth="1"/>
    <col min="11" max="11" width="20.875" style="0" bestFit="1" customWidth="1"/>
    <col min="12" max="12" width="11.75390625" style="0" bestFit="1" customWidth="1"/>
    <col min="13" max="13" width="20.875" style="0" bestFit="1" customWidth="1"/>
    <col min="14" max="14" width="11.75390625" style="0" bestFit="1" customWidth="1"/>
  </cols>
  <sheetData>
    <row r="1" spans="1:10" ht="12.75" customHeight="1">
      <c r="A1" s="150" t="s">
        <v>20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8.75">
      <c r="A3" s="159" t="s">
        <v>28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54" t="s">
        <v>27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4" ht="15.75">
      <c r="A7" s="39"/>
      <c r="B7" s="39"/>
      <c r="C7" s="39"/>
      <c r="D7" s="39"/>
      <c r="E7" s="39"/>
      <c r="F7" s="164" t="s">
        <v>29</v>
      </c>
      <c r="G7" s="165"/>
      <c r="H7" s="164" t="s">
        <v>30</v>
      </c>
      <c r="I7" s="166"/>
      <c r="K7" s="152" t="s">
        <v>29</v>
      </c>
      <c r="L7" s="152"/>
      <c r="M7" s="152" t="s">
        <v>30</v>
      </c>
      <c r="N7" s="152"/>
    </row>
    <row r="8" spans="1:14" s="182" customFormat="1" ht="30.75" customHeight="1">
      <c r="A8" s="175"/>
      <c r="B8" s="47" t="s">
        <v>85</v>
      </c>
      <c r="C8" s="176" t="s">
        <v>2</v>
      </c>
      <c r="D8" s="177" t="s">
        <v>15</v>
      </c>
      <c r="E8" s="178" t="s">
        <v>16</v>
      </c>
      <c r="F8" s="179" t="s">
        <v>31</v>
      </c>
      <c r="G8" s="179" t="s">
        <v>7</v>
      </c>
      <c r="H8" s="180" t="s">
        <v>35</v>
      </c>
      <c r="I8" s="181" t="s">
        <v>7</v>
      </c>
      <c r="K8" s="183" t="s">
        <v>151</v>
      </c>
      <c r="L8" s="184" t="s">
        <v>152</v>
      </c>
      <c r="M8" s="183" t="s">
        <v>151</v>
      </c>
      <c r="N8" s="184" t="s">
        <v>152</v>
      </c>
    </row>
    <row r="9" spans="1:14" ht="14.25">
      <c r="A9" s="10"/>
      <c r="B9" s="8">
        <v>1</v>
      </c>
      <c r="C9" s="77" t="s">
        <v>108</v>
      </c>
      <c r="D9" s="77" t="s">
        <v>102</v>
      </c>
      <c r="E9" s="77" t="s">
        <v>38</v>
      </c>
      <c r="F9" s="54">
        <f>K9+L9</f>
        <v>0</v>
      </c>
      <c r="G9" s="145">
        <v>45.18</v>
      </c>
      <c r="H9" s="54">
        <f>M9+N9</f>
        <v>0</v>
      </c>
      <c r="I9" s="145">
        <v>23.21</v>
      </c>
      <c r="K9" s="113">
        <f>ROUNDUP(IF(G9-$K$29&lt;0,0,-($K$29-G9)/4),0)</f>
        <v>0</v>
      </c>
      <c r="L9">
        <f>0</f>
        <v>0</v>
      </c>
      <c r="M9" s="113">
        <f>ROUNDUP(IF(I9-$M$29&lt;0,0,-($M$29-I9)/4),0)</f>
        <v>0</v>
      </c>
      <c r="N9">
        <v>0</v>
      </c>
    </row>
    <row r="10" spans="1:14" ht="14.25">
      <c r="A10" s="10"/>
      <c r="B10" s="8">
        <v>2</v>
      </c>
      <c r="C10" s="87" t="s">
        <v>101</v>
      </c>
      <c r="D10" s="87" t="s">
        <v>187</v>
      </c>
      <c r="E10" s="77" t="s">
        <v>38</v>
      </c>
      <c r="F10" s="54">
        <f>K10+L10</f>
        <v>0</v>
      </c>
      <c r="G10" s="145">
        <v>42.03</v>
      </c>
      <c r="H10" s="54">
        <f>M10+N10</f>
        <v>0</v>
      </c>
      <c r="I10" s="145">
        <v>24.34</v>
      </c>
      <c r="K10" s="113">
        <f>ROUNDUP(IF(G10-$K$29&lt;0,0,-($K$29-G10)/4),0)</f>
        <v>0</v>
      </c>
      <c r="L10">
        <v>0</v>
      </c>
      <c r="M10" s="113">
        <f>ROUNDUP(IF(I10-$M$29&lt;0,0,-($M$29-I10)/4),0)</f>
        <v>0</v>
      </c>
      <c r="N10">
        <v>0</v>
      </c>
    </row>
    <row r="11" spans="1:14" ht="14.25">
      <c r="A11" s="10"/>
      <c r="B11" s="8">
        <v>3</v>
      </c>
      <c r="C11" s="77" t="s">
        <v>32</v>
      </c>
      <c r="D11" s="77" t="s">
        <v>192</v>
      </c>
      <c r="E11" s="77" t="s">
        <v>103</v>
      </c>
      <c r="F11" s="54">
        <f>K11+L11</f>
        <v>0</v>
      </c>
      <c r="G11" s="174">
        <v>45.91</v>
      </c>
      <c r="H11" s="54">
        <f>M11+N11</f>
        <v>0</v>
      </c>
      <c r="I11" s="174">
        <v>24.5</v>
      </c>
      <c r="K11" s="113">
        <f>ROUNDUP(IF(G11-$K$29&lt;0,0,-($K$29-G11)/4),0)</f>
        <v>0</v>
      </c>
      <c r="L11">
        <v>0</v>
      </c>
      <c r="M11" s="113">
        <f>ROUNDUP(IF(I11-$M$29&lt;0,0,-($M$29-I11)/4),0)</f>
        <v>0</v>
      </c>
      <c r="N11">
        <v>0</v>
      </c>
    </row>
    <row r="12" spans="1:14" ht="14.25">
      <c r="A12" s="10"/>
      <c r="B12" s="8">
        <v>4</v>
      </c>
      <c r="C12" s="77" t="s">
        <v>127</v>
      </c>
      <c r="D12" s="77" t="s">
        <v>126</v>
      </c>
      <c r="E12" s="77" t="s">
        <v>38</v>
      </c>
      <c r="F12" s="54">
        <f>K12+L12</f>
        <v>0</v>
      </c>
      <c r="G12" s="145">
        <v>43.75</v>
      </c>
      <c r="H12" s="54">
        <f>M12+N12</f>
        <v>0</v>
      </c>
      <c r="I12" s="145">
        <v>25.65</v>
      </c>
      <c r="K12" s="113">
        <f>ROUNDUP(IF(G12-$K$29&lt;0,0,-($K$29-G12)/4),0)</f>
        <v>0</v>
      </c>
      <c r="L12">
        <v>0</v>
      </c>
      <c r="M12" s="113">
        <f>ROUNDUP(IF(I12-$M$29&lt;0,0,-($M$29-I12)/4),0)</f>
        <v>0</v>
      </c>
      <c r="N12">
        <v>0</v>
      </c>
    </row>
    <row r="13" spans="1:14" ht="14.25">
      <c r="A13" s="10"/>
      <c r="B13" s="8">
        <v>5</v>
      </c>
      <c r="C13" s="77" t="s">
        <v>125</v>
      </c>
      <c r="D13" s="77" t="s">
        <v>190</v>
      </c>
      <c r="E13" s="77" t="s">
        <v>38</v>
      </c>
      <c r="F13" s="54">
        <f>K13+L13</f>
        <v>0</v>
      </c>
      <c r="G13" s="145">
        <v>44.69</v>
      </c>
      <c r="H13" s="54">
        <f>M13+N13</f>
        <v>0</v>
      </c>
      <c r="I13" s="145">
        <v>26.25</v>
      </c>
      <c r="K13" s="113">
        <f>ROUNDUP(IF(G13-$K$29&lt;0,0,-($K$29-G13)/4),0)</f>
        <v>0</v>
      </c>
      <c r="L13">
        <v>0</v>
      </c>
      <c r="M13" s="113">
        <f>ROUNDUP(IF(I13-$M$29&lt;0,0,-($M$29-I13)/4),0)</f>
        <v>0</v>
      </c>
      <c r="N13">
        <v>0</v>
      </c>
    </row>
    <row r="14" spans="1:14" ht="14.25">
      <c r="A14" s="10"/>
      <c r="B14" s="8">
        <v>6</v>
      </c>
      <c r="C14" s="77" t="s">
        <v>145</v>
      </c>
      <c r="D14" s="77" t="s">
        <v>189</v>
      </c>
      <c r="E14" s="77" t="s">
        <v>38</v>
      </c>
      <c r="F14" s="54">
        <f>K14+L14</f>
        <v>0</v>
      </c>
      <c r="G14" s="145">
        <v>43.13</v>
      </c>
      <c r="H14" s="54">
        <f>M14+N14</f>
        <v>0</v>
      </c>
      <c r="I14" s="145">
        <v>26.9</v>
      </c>
      <c r="K14" s="113">
        <f>ROUNDUP(IF(G14-$K$29&lt;0,0,-($K$29-G14)/4),0)</f>
        <v>0</v>
      </c>
      <c r="L14">
        <v>0</v>
      </c>
      <c r="M14" s="113">
        <f>ROUNDUP(IF(I14-$M$29&lt;0,0,-($M$29-I14)/4),0)</f>
        <v>0</v>
      </c>
      <c r="N14">
        <v>0</v>
      </c>
    </row>
    <row r="15" spans="1:14" ht="14.25">
      <c r="A15" s="10"/>
      <c r="B15" s="8">
        <v>7</v>
      </c>
      <c r="C15" s="77" t="s">
        <v>32</v>
      </c>
      <c r="D15" s="77" t="s">
        <v>188</v>
      </c>
      <c r="E15" s="77" t="s">
        <v>103</v>
      </c>
      <c r="F15" s="54">
        <f>K15+L15</f>
        <v>0</v>
      </c>
      <c r="G15" s="145">
        <v>48.59</v>
      </c>
      <c r="H15" s="54">
        <f>M15+N15</f>
        <v>0</v>
      </c>
      <c r="I15" s="145">
        <v>27.47</v>
      </c>
      <c r="K15" s="113">
        <f>ROUNDUP(IF(G15-$K$29&lt;0,0,-($K$29-G15)/4),0)</f>
        <v>0</v>
      </c>
      <c r="L15">
        <f>0</f>
        <v>0</v>
      </c>
      <c r="M15" s="113">
        <f>ROUNDUP(IF(I15-$M$29&lt;0,0,-($M$29-I15)/4),0)</f>
        <v>0</v>
      </c>
      <c r="N15">
        <f>0</f>
        <v>0</v>
      </c>
    </row>
    <row r="16" spans="1:14" ht="14.25">
      <c r="A16" s="10"/>
      <c r="B16" s="8">
        <v>8</v>
      </c>
      <c r="C16" s="77" t="s">
        <v>127</v>
      </c>
      <c r="D16" s="77" t="s">
        <v>190</v>
      </c>
      <c r="E16" s="77" t="s">
        <v>38</v>
      </c>
      <c r="F16" s="54">
        <f>K16+L16</f>
        <v>0</v>
      </c>
      <c r="G16" s="145">
        <v>47.69</v>
      </c>
      <c r="H16" s="54">
        <f>M16+N16</f>
        <v>0</v>
      </c>
      <c r="I16" s="145">
        <v>28.06</v>
      </c>
      <c r="K16" s="113">
        <f>ROUNDUP(IF(G16-$K$29&lt;0,0,-($K$29-G16)/4),0)</f>
        <v>0</v>
      </c>
      <c r="L16">
        <f>0</f>
        <v>0</v>
      </c>
      <c r="M16" s="113">
        <f>ROUNDUP(IF(I16-$M$29&lt;0,0,-($M$29-I16)/4),0)</f>
        <v>0</v>
      </c>
      <c r="N16">
        <v>0</v>
      </c>
    </row>
    <row r="17" spans="1:14" ht="14.25">
      <c r="A17" s="10"/>
      <c r="B17" s="8">
        <v>9</v>
      </c>
      <c r="C17" s="87" t="s">
        <v>101</v>
      </c>
      <c r="D17" s="87" t="s">
        <v>102</v>
      </c>
      <c r="E17" s="77" t="s">
        <v>38</v>
      </c>
      <c r="F17" s="54">
        <f>K17+L17</f>
        <v>0</v>
      </c>
      <c r="G17" s="145">
        <v>41.85</v>
      </c>
      <c r="H17" s="54">
        <f>M17+N17</f>
        <v>4</v>
      </c>
      <c r="I17" s="145">
        <v>40.22</v>
      </c>
      <c r="K17" s="113">
        <f>ROUNDUP(IF(G17-$K$29&lt;0,0,-($K$29-G17)/4),0)</f>
        <v>0</v>
      </c>
      <c r="L17">
        <v>0</v>
      </c>
      <c r="M17" s="113">
        <f>ROUNDUP(IF(I17-$M$29&lt;0,0,-($M$29-I17)/4),0)</f>
        <v>0</v>
      </c>
      <c r="N17">
        <f>4</f>
        <v>4</v>
      </c>
    </row>
    <row r="18" spans="1:13" ht="14.25">
      <c r="A18" s="10"/>
      <c r="B18" s="8">
        <v>10</v>
      </c>
      <c r="C18" s="77" t="s">
        <v>130</v>
      </c>
      <c r="D18" s="77" t="s">
        <v>131</v>
      </c>
      <c r="E18" s="77" t="s">
        <v>38</v>
      </c>
      <c r="F18" s="54">
        <f>K18+L18</f>
        <v>4</v>
      </c>
      <c r="G18" s="145">
        <v>41.62</v>
      </c>
      <c r="H18" s="54"/>
      <c r="I18" s="145"/>
      <c r="K18" s="113">
        <f>ROUNDUP(IF(G18-$K$29&lt;0,0,-($K$29-G18)/4),0)</f>
        <v>0</v>
      </c>
      <c r="L18">
        <f>4</f>
        <v>4</v>
      </c>
      <c r="M18" s="113">
        <f>ROUNDUP(IF(I18-$M$29&lt;0,0,-($M$29-I18)/4),0)</f>
        <v>0</v>
      </c>
    </row>
    <row r="19" spans="1:13" ht="14.25">
      <c r="A19" s="10"/>
      <c r="B19" s="8">
        <v>11</v>
      </c>
      <c r="C19" s="77" t="s">
        <v>145</v>
      </c>
      <c r="D19" s="77" t="s">
        <v>144</v>
      </c>
      <c r="E19" s="77" t="s">
        <v>38</v>
      </c>
      <c r="F19" s="54">
        <f>K19+L19</f>
        <v>4</v>
      </c>
      <c r="G19" s="145">
        <v>43.75</v>
      </c>
      <c r="H19" s="54"/>
      <c r="I19" s="145"/>
      <c r="K19" s="113">
        <f>ROUNDUP(IF(G19-$K$29&lt;0,0,-($K$29-G19)/4),0)</f>
        <v>0</v>
      </c>
      <c r="L19">
        <f>4+0</f>
        <v>4</v>
      </c>
      <c r="M19" s="113">
        <f>ROUNDUP(IF(I19-$M$29&lt;0,0,-($M$29-I19)/4),0)</f>
        <v>0</v>
      </c>
    </row>
    <row r="20" spans="1:13" ht="14.25">
      <c r="A20" s="10"/>
      <c r="B20" s="8">
        <v>12</v>
      </c>
      <c r="C20" s="77" t="s">
        <v>34</v>
      </c>
      <c r="D20" s="77" t="s">
        <v>33</v>
      </c>
      <c r="E20" s="77" t="s">
        <v>103</v>
      </c>
      <c r="F20" s="54">
        <f>K20+L20</f>
        <v>4</v>
      </c>
      <c r="G20" s="145">
        <v>45.62</v>
      </c>
      <c r="H20" s="54"/>
      <c r="I20" s="145"/>
      <c r="K20" s="113">
        <f>ROUNDUP(IF(G20-$K$29&lt;0,0,-($K$29-G20)/4),0)</f>
        <v>0</v>
      </c>
      <c r="L20">
        <f>4+0</f>
        <v>4</v>
      </c>
      <c r="M20" s="113">
        <f>ROUNDUP(IF(I20-$M$29&lt;0,0,-($M$29-I20)/4),0)</f>
        <v>0</v>
      </c>
    </row>
    <row r="21" spans="1:13" ht="14.25">
      <c r="A21" s="10"/>
      <c r="B21" s="8">
        <v>13</v>
      </c>
      <c r="C21" s="111" t="s">
        <v>108</v>
      </c>
      <c r="D21" s="111" t="s">
        <v>187</v>
      </c>
      <c r="E21" s="77" t="s">
        <v>38</v>
      </c>
      <c r="F21" s="54">
        <f>K21+L21</f>
        <v>4</v>
      </c>
      <c r="G21" s="145">
        <v>46.12</v>
      </c>
      <c r="H21" s="54"/>
      <c r="I21" s="145"/>
      <c r="K21" s="113">
        <f>ROUNDUP(IF(G21-$K$29&lt;0,0,-($K$29-G21)/4),0)</f>
        <v>0</v>
      </c>
      <c r="L21">
        <f>4</f>
        <v>4</v>
      </c>
      <c r="M21" s="113">
        <f>ROUNDUP(IF(I21-$M$29&lt;0,0,-($M$29-I21)/4),0)</f>
        <v>0</v>
      </c>
    </row>
    <row r="22" spans="1:13" ht="14.25">
      <c r="A22" s="10"/>
      <c r="B22" s="8">
        <v>14</v>
      </c>
      <c r="C22" s="77" t="s">
        <v>130</v>
      </c>
      <c r="D22" s="77" t="s">
        <v>191</v>
      </c>
      <c r="E22" s="77" t="s">
        <v>38</v>
      </c>
      <c r="F22" s="54">
        <f>K22+L22</f>
        <v>4</v>
      </c>
      <c r="G22" s="145">
        <v>55.75</v>
      </c>
      <c r="H22" s="54"/>
      <c r="I22" s="145"/>
      <c r="K22" s="113">
        <f>ROUNDUP(IF(G22-$K$29&lt;0,0,-($K$29-G22)/4),0)</f>
        <v>0</v>
      </c>
      <c r="L22">
        <f>4</f>
        <v>4</v>
      </c>
      <c r="M22" s="113">
        <f>ROUNDUP(IF(I22-$M$29&lt;0,0,-($M$29-I22)/4),0)</f>
        <v>0</v>
      </c>
    </row>
    <row r="23" spans="1:13" ht="14.25">
      <c r="A23" s="10"/>
      <c r="B23" s="8">
        <v>15</v>
      </c>
      <c r="C23" s="77" t="s">
        <v>34</v>
      </c>
      <c r="D23" s="77" t="s">
        <v>188</v>
      </c>
      <c r="E23" s="77" t="s">
        <v>103</v>
      </c>
      <c r="F23" s="54">
        <f>K23+L23</f>
        <v>11</v>
      </c>
      <c r="G23" s="174">
        <v>65.72</v>
      </c>
      <c r="H23" s="54"/>
      <c r="I23" s="174"/>
      <c r="K23" s="113">
        <f>ROUNDUP(IF(G23-$K$29&lt;0,0,-($K$29-G23)/4),0)</f>
        <v>3</v>
      </c>
      <c r="L23">
        <f>4+4</f>
        <v>8</v>
      </c>
      <c r="M23" s="113">
        <f>ROUNDUP(IF(I23-$M$29&lt;0,0,-($M$29-I23)/4),0)</f>
        <v>0</v>
      </c>
    </row>
    <row r="24" spans="1:13" ht="14.25">
      <c r="A24" s="10"/>
      <c r="B24" s="8"/>
      <c r="C24" s="77" t="s">
        <v>125</v>
      </c>
      <c r="D24" s="77" t="s">
        <v>126</v>
      </c>
      <c r="E24" s="77" t="s">
        <v>38</v>
      </c>
      <c r="F24" s="54" t="s">
        <v>164</v>
      </c>
      <c r="G24" s="145"/>
      <c r="H24" s="54"/>
      <c r="I24" s="145"/>
      <c r="K24" s="113">
        <f>ROUNDUP(IF(G24-$K$29&lt;0,0,-($K$29-G24)/4),0)</f>
        <v>0</v>
      </c>
      <c r="M24" s="113">
        <f>ROUNDUP(IF(I24-$M$29&lt;0,0,-($M$29-I24)/4),0)</f>
        <v>0</v>
      </c>
    </row>
    <row r="25" spans="1:13" ht="14.25">
      <c r="A25" s="10"/>
      <c r="B25" s="8"/>
      <c r="C25" s="111" t="s">
        <v>146</v>
      </c>
      <c r="D25" s="111" t="s">
        <v>189</v>
      </c>
      <c r="E25" s="77" t="s">
        <v>38</v>
      </c>
      <c r="F25" s="54" t="s">
        <v>164</v>
      </c>
      <c r="G25" s="145"/>
      <c r="H25" s="54"/>
      <c r="I25" s="145"/>
      <c r="K25" s="113">
        <f>ROUNDUP(IF(G25-$K$29&lt;0,0,-($K$29-G25)/4),0)</f>
        <v>0</v>
      </c>
      <c r="M25" s="113">
        <f>ROUNDUP(IF(I25-$M$29&lt;0,0,-($M$29-I25)/4),0)</f>
        <v>0</v>
      </c>
    </row>
    <row r="26" spans="1:13" ht="14.25">
      <c r="A26" s="10"/>
      <c r="B26" s="8"/>
      <c r="C26" s="77" t="s">
        <v>146</v>
      </c>
      <c r="D26" s="77" t="s">
        <v>144</v>
      </c>
      <c r="E26" s="77" t="s">
        <v>38</v>
      </c>
      <c r="F26" s="54" t="s">
        <v>164</v>
      </c>
      <c r="G26" s="174"/>
      <c r="H26" s="54"/>
      <c r="I26" s="174"/>
      <c r="K26" s="113">
        <f>ROUNDUP(IF(G26-$K$29&lt;0,0,-($K$29-G26)/4),0)</f>
        <v>0</v>
      </c>
      <c r="M26" s="113">
        <f>ROUNDUP(IF(I26-$M$29&lt;0,0,-($M$29-I26)/4),0)</f>
        <v>0</v>
      </c>
    </row>
    <row r="27" spans="1:13" ht="12.75">
      <c r="A27" s="10"/>
      <c r="B27" s="27"/>
      <c r="C27" s="30"/>
      <c r="D27" s="31"/>
      <c r="E27" s="31"/>
      <c r="F27" s="10"/>
      <c r="G27" s="10"/>
      <c r="H27" s="10"/>
      <c r="I27" s="10"/>
      <c r="K27">
        <v>300</v>
      </c>
      <c r="M27">
        <v>240</v>
      </c>
    </row>
    <row r="28" spans="1:13" ht="12.75">
      <c r="A28" s="10"/>
      <c r="B28" s="27"/>
      <c r="D28" s="172" t="s">
        <v>178</v>
      </c>
      <c r="E28" s="173" t="s">
        <v>179</v>
      </c>
      <c r="F28" s="10"/>
      <c r="G28" s="10"/>
      <c r="H28" s="19" t="s">
        <v>17</v>
      </c>
      <c r="I28" s="10"/>
      <c r="K28">
        <v>325</v>
      </c>
      <c r="M28">
        <v>325</v>
      </c>
    </row>
    <row r="29" spans="1:14" ht="12.75">
      <c r="A29" s="10"/>
      <c r="B29" s="13"/>
      <c r="C29" s="25" t="s">
        <v>9</v>
      </c>
      <c r="D29" s="21" t="s">
        <v>181</v>
      </c>
      <c r="E29" s="21" t="s">
        <v>182</v>
      </c>
      <c r="F29" s="10"/>
      <c r="G29" s="10"/>
      <c r="H29" s="163">
        <f ca="1">NOW()</f>
        <v>39838.77780740741</v>
      </c>
      <c r="I29" s="163"/>
      <c r="K29">
        <f>ROUNDUP(K27/K28*60,0)</f>
        <v>56</v>
      </c>
      <c r="L29" t="s">
        <v>150</v>
      </c>
      <c r="M29">
        <f>ROUNDUP(M27/M28*60,0)</f>
        <v>45</v>
      </c>
      <c r="N29" t="s">
        <v>150</v>
      </c>
    </row>
    <row r="30" spans="1:9" ht="12.75">
      <c r="A30" s="10"/>
      <c r="B30" s="13"/>
      <c r="C30" s="25" t="s">
        <v>86</v>
      </c>
      <c r="D30" s="21" t="s">
        <v>180</v>
      </c>
      <c r="E30" s="21" t="s">
        <v>180</v>
      </c>
      <c r="F30" s="10"/>
      <c r="G30" s="10"/>
      <c r="H30" s="10"/>
      <c r="I30" s="10"/>
    </row>
    <row r="31" spans="1:9" ht="12.75">
      <c r="A31" s="10"/>
      <c r="B31" s="13"/>
      <c r="C31" s="22" t="s">
        <v>10</v>
      </c>
      <c r="D31" s="21" t="s">
        <v>184</v>
      </c>
      <c r="E31" s="21" t="s">
        <v>183</v>
      </c>
      <c r="F31" s="10"/>
      <c r="G31" s="10"/>
      <c r="H31" s="10"/>
      <c r="I31" s="10"/>
    </row>
    <row r="32" spans="1:5" ht="12.75">
      <c r="A32" s="10"/>
      <c r="B32" s="170" t="s">
        <v>186</v>
      </c>
      <c r="C32" s="171"/>
      <c r="D32" s="54">
        <v>8</v>
      </c>
      <c r="E32" s="54">
        <v>4</v>
      </c>
    </row>
    <row r="33" spans="1:5" ht="12.75">
      <c r="A33" s="10"/>
      <c r="B33" s="170" t="s">
        <v>185</v>
      </c>
      <c r="C33" s="171"/>
      <c r="D33" s="54">
        <v>9</v>
      </c>
      <c r="E33" s="54">
        <v>4</v>
      </c>
    </row>
    <row r="34" spans="1:9" ht="12.75">
      <c r="A34" s="10"/>
      <c r="G34" s="64"/>
      <c r="H34" s="64"/>
      <c r="I34" s="61"/>
    </row>
    <row r="35" spans="1:9" ht="12.75">
      <c r="A35" s="10"/>
      <c r="C35" s="158" t="s">
        <v>177</v>
      </c>
      <c r="D35" s="158"/>
      <c r="E35" s="158"/>
      <c r="F35" s="158"/>
      <c r="G35" s="158"/>
      <c r="H35" s="158"/>
      <c r="I35" s="158"/>
    </row>
    <row r="36" spans="1:8" ht="12.75">
      <c r="A36" s="10"/>
      <c r="B36" s="27"/>
      <c r="E36" s="27"/>
      <c r="F36" s="2"/>
      <c r="G36" s="2"/>
      <c r="H36" s="2"/>
    </row>
    <row r="37" spans="1:8" ht="12.75">
      <c r="A37" s="10"/>
      <c r="B37" s="27"/>
      <c r="C37" s="65" t="s">
        <v>18</v>
      </c>
      <c r="D37" s="66" t="s">
        <v>21</v>
      </c>
      <c r="F37" s="2"/>
      <c r="G37" s="2"/>
      <c r="H37" s="2"/>
    </row>
    <row r="39" spans="7:8" ht="12.75">
      <c r="G39" s="69"/>
      <c r="H39" s="69"/>
    </row>
  </sheetData>
  <sheetProtection/>
  <mergeCells count="12">
    <mergeCell ref="A3:J3"/>
    <mergeCell ref="A2:J2"/>
    <mergeCell ref="A1:J1"/>
    <mergeCell ref="B32:C32"/>
    <mergeCell ref="B33:C33"/>
    <mergeCell ref="H29:I29"/>
    <mergeCell ref="C35:I35"/>
    <mergeCell ref="K7:L7"/>
    <mergeCell ref="M7:N7"/>
    <mergeCell ref="A4:J4"/>
    <mergeCell ref="F7:G7"/>
    <mergeCell ref="H7:I7"/>
  </mergeCells>
  <printOptions horizontalCentered="1"/>
  <pageMargins left="0.7874015748031497" right="0.7874015748031497" top="0.34" bottom="0.33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Pol</cp:lastModifiedBy>
  <cp:lastPrinted>2009-01-25T17:26:40Z</cp:lastPrinted>
  <dcterms:created xsi:type="dcterms:W3CDTF">2004-04-02T07:41:29Z</dcterms:created>
  <dcterms:modified xsi:type="dcterms:W3CDTF">2009-01-25T17:41:07Z</dcterms:modified>
  <cp:category/>
  <cp:version/>
  <cp:contentType/>
  <cp:contentStatus/>
</cp:coreProperties>
</file>